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KINNISVARATALITUS\Kristel\1 ÜÜRILEPINGUD\2024\Terviseamet\Paldiski mnt 81, Tallinn\Muudatus 7\"/>
    </mc:Choice>
  </mc:AlternateContent>
  <xr:revisionPtr revIDLastSave="0" documentId="13_ncr:1_{59D5B3C4-AC90-4BA9-B407-2828F07B0CB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a 3" sheetId="8" r:id="rId1"/>
    <sheet name="Annuiteetgraafik_VP" sheetId="9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8" l="1"/>
  <c r="L19" i="8" l="1"/>
  <c r="F13" i="8" l="1"/>
  <c r="E17" i="8"/>
  <c r="F31" i="8"/>
  <c r="E30" i="8"/>
  <c r="E29" i="8"/>
  <c r="E28" i="8"/>
  <c r="E27" i="8"/>
  <c r="E25" i="8"/>
  <c r="F22" i="8"/>
  <c r="E21" i="8"/>
  <c r="E20" i="8"/>
  <c r="E19" i="8"/>
  <c r="E18" i="8"/>
  <c r="E16" i="8"/>
  <c r="E15" i="8"/>
  <c r="E14" i="8"/>
  <c r="E13" i="8"/>
  <c r="E31" i="8" l="1"/>
  <c r="E22" i="8"/>
  <c r="F33" i="8"/>
  <c r="E33" i="8" l="1"/>
  <c r="E34" i="8" s="1"/>
  <c r="E35" i="8" s="1"/>
  <c r="F34" i="8"/>
  <c r="F35" i="8" s="1"/>
  <c r="F37" i="8" s="1"/>
  <c r="H13" i="8"/>
  <c r="G14" i="8"/>
  <c r="G15" i="8"/>
  <c r="G16" i="8"/>
  <c r="G17" i="8"/>
  <c r="G18" i="8"/>
  <c r="G19" i="8"/>
  <c r="G20" i="8"/>
  <c r="G21" i="8"/>
  <c r="G13" i="8"/>
  <c r="H31" i="8"/>
  <c r="G30" i="8"/>
  <c r="G29" i="8"/>
  <c r="G28" i="8"/>
  <c r="G27" i="8"/>
  <c r="G25" i="8"/>
  <c r="L13" i="8"/>
  <c r="J13" i="8"/>
  <c r="I27" i="8"/>
  <c r="I28" i="8"/>
  <c r="I29" i="8"/>
  <c r="I30" i="8"/>
  <c r="I25" i="8"/>
  <c r="K27" i="8"/>
  <c r="K28" i="8"/>
  <c r="K29" i="8"/>
  <c r="K30" i="8"/>
  <c r="K25" i="8"/>
  <c r="L20" i="8"/>
  <c r="L18" i="8"/>
  <c r="L17" i="8"/>
  <c r="L16" i="8"/>
  <c r="L15" i="8"/>
  <c r="G22" i="8" l="1"/>
  <c r="G31" i="8"/>
  <c r="H22" i="8"/>
  <c r="H33" i="8" s="1"/>
  <c r="K15" i="8"/>
  <c r="K16" i="8"/>
  <c r="K17" i="8"/>
  <c r="K18" i="8"/>
  <c r="K19" i="8"/>
  <c r="K20" i="8"/>
  <c r="K21" i="8"/>
  <c r="K13" i="8"/>
  <c r="L31" i="8"/>
  <c r="K31" i="8"/>
  <c r="L22" i="8"/>
  <c r="B15" i="9"/>
  <c r="B16" i="9" s="1"/>
  <c r="A15" i="9"/>
  <c r="D9" i="9"/>
  <c r="D8" i="9"/>
  <c r="I31" i="8"/>
  <c r="I21" i="8"/>
  <c r="I20" i="8"/>
  <c r="I19" i="8"/>
  <c r="I18" i="8"/>
  <c r="I17" i="8"/>
  <c r="I16" i="8"/>
  <c r="H34" i="8" l="1"/>
  <c r="H36" i="8"/>
  <c r="G33" i="8"/>
  <c r="G34" i="8" s="1"/>
  <c r="G35" i="8" s="1"/>
  <c r="H35" i="8"/>
  <c r="H37" i="8" s="1"/>
  <c r="K22" i="8"/>
  <c r="K33" i="8" s="1"/>
  <c r="K34" i="8" s="1"/>
  <c r="L33" i="8"/>
  <c r="L34" i="8" s="1"/>
  <c r="J22" i="8"/>
  <c r="I13" i="8"/>
  <c r="E16" i="9"/>
  <c r="D16" i="9"/>
  <c r="F16" i="9" s="1"/>
  <c r="A16" i="9"/>
  <c r="B17" i="9"/>
  <c r="C15" i="9"/>
  <c r="G15" i="9" s="1"/>
  <c r="C16" i="9" s="1"/>
  <c r="G16" i="9" s="1"/>
  <c r="D15" i="9"/>
  <c r="F15" i="9" s="1"/>
  <c r="E15" i="9"/>
  <c r="J31" i="8"/>
  <c r="I15" i="8"/>
  <c r="L36" i="8" l="1"/>
  <c r="J33" i="8"/>
  <c r="J36" i="8" s="1"/>
  <c r="I22" i="8"/>
  <c r="I33" i="8" s="1"/>
  <c r="I34" i="8" s="1"/>
  <c r="I35" i="8" s="1"/>
  <c r="B18" i="9"/>
  <c r="E17" i="9"/>
  <c r="D17" i="9"/>
  <c r="F17" i="9" s="1"/>
  <c r="C17" i="9"/>
  <c r="G17" i="9" s="1"/>
  <c r="A17" i="9"/>
  <c r="J34" i="8" l="1"/>
  <c r="J35" i="8" s="1"/>
  <c r="J37" i="8" s="1"/>
  <c r="K35" i="8"/>
  <c r="L35" i="8"/>
  <c r="L37" i="8" s="1"/>
  <c r="C18" i="9"/>
  <c r="A18" i="9"/>
  <c r="B19" i="9"/>
  <c r="D18" i="9"/>
  <c r="F18" i="9" s="1"/>
  <c r="E18" i="9"/>
  <c r="G18" i="9" s="1"/>
  <c r="E19" i="9" l="1"/>
  <c r="D19" i="9"/>
  <c r="F19" i="9" s="1"/>
  <c r="C19" i="9"/>
  <c r="G19" i="9" s="1"/>
  <c r="B20" i="9"/>
  <c r="A19" i="9"/>
  <c r="A20" i="9" l="1"/>
  <c r="B21" i="9"/>
  <c r="E20" i="9"/>
  <c r="D20" i="9"/>
  <c r="F20" i="9" s="1"/>
  <c r="C20" i="9"/>
  <c r="G20" i="9" s="1"/>
  <c r="E21" i="9" l="1"/>
  <c r="D21" i="9"/>
  <c r="F21" i="9" s="1"/>
  <c r="C21" i="9"/>
  <c r="G21" i="9" s="1"/>
  <c r="A21" i="9"/>
  <c r="B22" i="9"/>
  <c r="B23" i="9" l="1"/>
  <c r="E22" i="9"/>
  <c r="D22" i="9"/>
  <c r="F22" i="9" s="1"/>
  <c r="C22" i="9"/>
  <c r="G22" i="9" s="1"/>
  <c r="A22" i="9"/>
  <c r="D23" i="9" l="1"/>
  <c r="C23" i="9"/>
  <c r="A23" i="9"/>
  <c r="E23" i="9"/>
  <c r="B24" i="9"/>
  <c r="G23" i="9"/>
  <c r="F23" i="9"/>
  <c r="B25" i="9" l="1"/>
  <c r="E24" i="9"/>
  <c r="D24" i="9"/>
  <c r="F24" i="9" s="1"/>
  <c r="C24" i="9"/>
  <c r="G24" i="9" s="1"/>
  <c r="A24" i="9"/>
  <c r="A25" i="9" l="1"/>
  <c r="C25" i="9"/>
  <c r="B26" i="9"/>
  <c r="E25" i="9"/>
  <c r="G25" i="9" s="1"/>
  <c r="D25" i="9"/>
  <c r="F25" i="9" s="1"/>
  <c r="E26" i="9" l="1"/>
  <c r="D26" i="9"/>
  <c r="F26" i="9" s="1"/>
  <c r="C26" i="9"/>
  <c r="G26" i="9" s="1"/>
  <c r="A26" i="9"/>
  <c r="B27" i="9"/>
  <c r="B28" i="9" l="1"/>
  <c r="E27" i="9"/>
  <c r="D27" i="9"/>
  <c r="F27" i="9" s="1"/>
  <c r="A27" i="9"/>
  <c r="C27" i="9"/>
  <c r="G27" i="9" s="1"/>
  <c r="E28" i="9" l="1"/>
  <c r="D28" i="9"/>
  <c r="F28" i="9" s="1"/>
  <c r="C28" i="9"/>
  <c r="A28" i="9"/>
  <c r="B29" i="9"/>
  <c r="G28" i="9"/>
  <c r="B30" i="9" l="1"/>
  <c r="E29" i="9"/>
  <c r="D29" i="9"/>
  <c r="F29" i="9" s="1"/>
  <c r="C29" i="9"/>
  <c r="G29" i="9" s="1"/>
  <c r="A29" i="9"/>
  <c r="C30" i="9" l="1"/>
  <c r="D30" i="9"/>
  <c r="A30" i="9"/>
  <c r="B31" i="9"/>
  <c r="E30" i="9"/>
  <c r="F30" i="9" s="1"/>
  <c r="G30" i="9" l="1"/>
  <c r="E31" i="9"/>
  <c r="D31" i="9"/>
  <c r="F31" i="9" s="1"/>
  <c r="C31" i="9"/>
  <c r="G31" i="9" s="1"/>
  <c r="A31" i="9"/>
  <c r="B32" i="9"/>
  <c r="A32" i="9" l="1"/>
  <c r="B33" i="9"/>
  <c r="E32" i="9"/>
  <c r="D32" i="9"/>
  <c r="F32" i="9" s="1"/>
  <c r="C32" i="9"/>
  <c r="G32" i="9" s="1"/>
  <c r="E33" i="9" l="1"/>
  <c r="D33" i="9"/>
  <c r="F33" i="9" s="1"/>
  <c r="C33" i="9"/>
  <c r="A33" i="9"/>
  <c r="G33" i="9"/>
  <c r="B34" i="9"/>
  <c r="B35" i="9" l="1"/>
  <c r="E34" i="9"/>
  <c r="D34" i="9"/>
  <c r="F34" i="9" s="1"/>
  <c r="C34" i="9"/>
  <c r="G34" i="9" s="1"/>
  <c r="A34" i="9"/>
  <c r="D35" i="9" l="1"/>
  <c r="C35" i="9"/>
  <c r="A35" i="9"/>
  <c r="B36" i="9"/>
  <c r="E35" i="9"/>
  <c r="G35" i="9" s="1"/>
  <c r="F35" i="9"/>
  <c r="B37" i="9" l="1"/>
  <c r="E36" i="9"/>
  <c r="D36" i="9"/>
  <c r="F36" i="9" s="1"/>
  <c r="C36" i="9"/>
  <c r="G36" i="9" s="1"/>
  <c r="A36" i="9"/>
  <c r="A37" i="9" l="1"/>
  <c r="C37" i="9"/>
  <c r="B38" i="9"/>
  <c r="E37" i="9"/>
  <c r="G37" i="9" s="1"/>
  <c r="D37" i="9"/>
  <c r="F37" i="9" s="1"/>
  <c r="E38" i="9" l="1"/>
  <c r="D38" i="9"/>
  <c r="F38" i="9" s="1"/>
  <c r="C38" i="9"/>
  <c r="G38" i="9" s="1"/>
  <c r="A38" i="9"/>
  <c r="B39" i="9"/>
  <c r="B40" i="9" l="1"/>
  <c r="A39" i="9"/>
  <c r="E39" i="9"/>
  <c r="D39" i="9"/>
  <c r="F39" i="9" s="1"/>
  <c r="C39" i="9"/>
  <c r="G39" i="9" s="1"/>
  <c r="E40" i="9" l="1"/>
  <c r="D40" i="9"/>
  <c r="F40" i="9" s="1"/>
  <c r="C40" i="9"/>
  <c r="A40" i="9"/>
  <c r="B41" i="9"/>
  <c r="G40" i="9"/>
  <c r="B42" i="9" l="1"/>
  <c r="E41" i="9"/>
  <c r="D41" i="9"/>
  <c r="F41" i="9" s="1"/>
  <c r="C41" i="9"/>
  <c r="G41" i="9" s="1"/>
  <c r="A41" i="9"/>
  <c r="C42" i="9" l="1"/>
  <c r="A42" i="9"/>
  <c r="B43" i="9"/>
  <c r="D42" i="9"/>
  <c r="F42" i="9" s="1"/>
  <c r="E42" i="9"/>
  <c r="G42" i="9" s="1"/>
  <c r="B44" i="9" l="1"/>
  <c r="E43" i="9"/>
  <c r="D43" i="9"/>
  <c r="F43" i="9" s="1"/>
  <c r="C43" i="9"/>
  <c r="G43" i="9" s="1"/>
  <c r="A43" i="9"/>
  <c r="A44" i="9" l="1"/>
  <c r="B45" i="9"/>
  <c r="E44" i="9"/>
  <c r="D44" i="9"/>
  <c r="F44" i="9" s="1"/>
  <c r="C44" i="9"/>
  <c r="G44" i="9" s="1"/>
  <c r="E45" i="9" l="1"/>
  <c r="G45" i="9" s="1"/>
  <c r="D45" i="9"/>
  <c r="F45" i="9" s="1"/>
  <c r="C45" i="9"/>
  <c r="A45" i="9"/>
  <c r="B46" i="9"/>
  <c r="B47" i="9" l="1"/>
  <c r="E46" i="9"/>
  <c r="D46" i="9"/>
  <c r="F46" i="9" s="1"/>
  <c r="C46" i="9"/>
  <c r="G46" i="9" s="1"/>
  <c r="A46" i="9"/>
  <c r="D47" i="9" l="1"/>
  <c r="C47" i="9"/>
  <c r="A47" i="9"/>
  <c r="E47" i="9"/>
  <c r="G47" i="9" s="1"/>
  <c r="B48" i="9"/>
  <c r="F47" i="9" l="1"/>
  <c r="B49" i="9"/>
  <c r="E48" i="9"/>
  <c r="D48" i="9"/>
  <c r="F48" i="9" s="1"/>
  <c r="C48" i="9"/>
  <c r="G48" i="9" s="1"/>
  <c r="A48" i="9"/>
  <c r="A49" i="9" l="1"/>
  <c r="C49" i="9"/>
  <c r="B50" i="9"/>
  <c r="E49" i="9"/>
  <c r="G49" i="9" s="1"/>
  <c r="D49" i="9"/>
  <c r="F49" i="9" s="1"/>
  <c r="E50" i="9" l="1"/>
  <c r="D50" i="9"/>
  <c r="F50" i="9" s="1"/>
  <c r="C50" i="9"/>
  <c r="G50" i="9" s="1"/>
  <c r="A50" i="9"/>
  <c r="B51" i="9"/>
  <c r="B52" i="9" l="1"/>
  <c r="E51" i="9"/>
  <c r="D51" i="9"/>
  <c r="F51" i="9" s="1"/>
  <c r="C51" i="9"/>
  <c r="G51" i="9" s="1"/>
  <c r="A51" i="9"/>
  <c r="E52" i="9" l="1"/>
  <c r="D52" i="9"/>
  <c r="C52" i="9"/>
  <c r="A52" i="9"/>
  <c r="F52" i="9"/>
  <c r="B53" i="9"/>
  <c r="G52" i="9"/>
  <c r="B54" i="9" l="1"/>
  <c r="E53" i="9"/>
  <c r="D53" i="9"/>
  <c r="F53" i="9" s="1"/>
  <c r="C53" i="9"/>
  <c r="G53" i="9" s="1"/>
  <c r="A53" i="9"/>
  <c r="C54" i="9" l="1"/>
  <c r="A54" i="9"/>
  <c r="B55" i="9"/>
  <c r="E54" i="9"/>
  <c r="G54" i="9" s="1"/>
  <c r="D54" i="9"/>
  <c r="F54" i="9" s="1"/>
  <c r="G55" i="9" l="1"/>
  <c r="F55" i="9"/>
  <c r="E55" i="9"/>
  <c r="D55" i="9"/>
  <c r="C55" i="9"/>
  <c r="B56" i="9"/>
  <c r="A55" i="9"/>
  <c r="A56" i="9" l="1"/>
  <c r="B57" i="9"/>
  <c r="G56" i="9"/>
  <c r="F56" i="9"/>
  <c r="E56" i="9"/>
  <c r="D56" i="9"/>
  <c r="C56" i="9"/>
  <c r="F57" i="9" l="1"/>
  <c r="E57" i="9"/>
  <c r="D57" i="9"/>
  <c r="C57" i="9"/>
  <c r="G57" i="9"/>
  <c r="A57" i="9"/>
  <c r="B58" i="9"/>
  <c r="B59" i="9" l="1"/>
  <c r="G58" i="9"/>
  <c r="F58" i="9"/>
  <c r="E58" i="9"/>
  <c r="D58" i="9"/>
  <c r="C58" i="9"/>
  <c r="A58" i="9"/>
  <c r="D59" i="9" l="1"/>
  <c r="C59" i="9"/>
  <c r="E59" i="9"/>
  <c r="A59" i="9"/>
  <c r="B60" i="9"/>
  <c r="G59" i="9"/>
  <c r="F59" i="9"/>
  <c r="B61" i="9" l="1"/>
  <c r="G60" i="9"/>
  <c r="F60" i="9"/>
  <c r="E60" i="9"/>
  <c r="D60" i="9"/>
  <c r="C60" i="9"/>
  <c r="A60" i="9"/>
  <c r="A61" i="9" l="1"/>
  <c r="C61" i="9"/>
  <c r="B62" i="9"/>
  <c r="G61" i="9"/>
  <c r="F61" i="9"/>
  <c r="E61" i="9"/>
  <c r="D61" i="9"/>
  <c r="G62" i="9" l="1"/>
  <c r="F62" i="9"/>
  <c r="E62" i="9"/>
  <c r="D62" i="9"/>
  <c r="C62" i="9"/>
  <c r="A62" i="9"/>
  <c r="B63" i="9"/>
  <c r="B64" i="9" l="1"/>
  <c r="G63" i="9"/>
  <c r="F63" i="9"/>
  <c r="E63" i="9"/>
  <c r="A63" i="9"/>
  <c r="D63" i="9"/>
  <c r="C63" i="9"/>
  <c r="E64" i="9" l="1"/>
  <c r="D64" i="9"/>
  <c r="C64" i="9"/>
  <c r="A64" i="9"/>
  <c r="F64" i="9"/>
  <c r="B65" i="9"/>
  <c r="G64" i="9"/>
  <c r="B66" i="9" l="1"/>
  <c r="G65" i="9"/>
  <c r="F65" i="9"/>
  <c r="E65" i="9"/>
  <c r="D65" i="9"/>
  <c r="C65" i="9"/>
  <c r="A65" i="9"/>
  <c r="C66" i="9" l="1"/>
  <c r="A66" i="9"/>
  <c r="B67" i="9"/>
  <c r="G66" i="9"/>
  <c r="D66" i="9"/>
  <c r="F66" i="9"/>
  <c r="E66" i="9"/>
  <c r="G67" i="9" l="1"/>
  <c r="F67" i="9"/>
  <c r="E67" i="9"/>
  <c r="D67" i="9"/>
  <c r="C67" i="9"/>
  <c r="B68" i="9"/>
  <c r="A67" i="9"/>
  <c r="A68" i="9" l="1"/>
  <c r="B69" i="9"/>
  <c r="G68" i="9"/>
  <c r="F68" i="9"/>
  <c r="E68" i="9"/>
  <c r="D68" i="9"/>
  <c r="C68" i="9"/>
  <c r="F69" i="9" l="1"/>
  <c r="E69" i="9"/>
  <c r="D69" i="9"/>
  <c r="C69" i="9"/>
  <c r="A69" i="9"/>
  <c r="G69" i="9"/>
  <c r="B70" i="9"/>
  <c r="B71" i="9" l="1"/>
  <c r="G70" i="9"/>
  <c r="F70" i="9"/>
  <c r="E70" i="9"/>
  <c r="D70" i="9"/>
  <c r="C70" i="9"/>
  <c r="A70" i="9"/>
  <c r="D71" i="9" l="1"/>
  <c r="C71" i="9"/>
  <c r="A71" i="9"/>
  <c r="B72" i="9"/>
  <c r="G71" i="9"/>
  <c r="F71" i="9"/>
  <c r="E71" i="9"/>
  <c r="B73" i="9" l="1"/>
  <c r="G72" i="9"/>
  <c r="F72" i="9"/>
  <c r="E72" i="9"/>
  <c r="D72" i="9"/>
  <c r="C72" i="9"/>
  <c r="A72" i="9"/>
  <c r="A73" i="9" l="1"/>
  <c r="B74" i="9"/>
  <c r="G73" i="9"/>
  <c r="F73" i="9"/>
  <c r="E73" i="9"/>
  <c r="C73" i="9"/>
  <c r="D73" i="9"/>
  <c r="G74" i="9" l="1"/>
  <c r="F74" i="9"/>
  <c r="E74" i="9"/>
  <c r="D74" i="9"/>
  <c r="C74" i="9"/>
  <c r="A74" i="9"/>
</calcChain>
</file>

<file path=xl/sharedStrings.xml><?xml version="1.0" encoding="utf-8"?>
<sst xmlns="http://schemas.openxmlformats.org/spreadsheetml/2006/main" count="99" uniqueCount="74">
  <si>
    <t>Lisa 3 üürilepingule nr Ü9170/15</t>
  </si>
  <si>
    <t>Üürnik</t>
  </si>
  <si>
    <t>Terviseamet</t>
  </si>
  <si>
    <t>Üüripinna aadress</t>
  </si>
  <si>
    <t>Paldiski mnt 81, Tallinn</t>
  </si>
  <si>
    <t>Üüripind</t>
  </si>
  <si>
    <t>Territoorium</t>
  </si>
  <si>
    <r>
      <t>m</t>
    </r>
    <r>
      <rPr>
        <b/>
        <vertAlign val="superscript"/>
        <sz val="11"/>
        <rFont val="Times New Roman"/>
        <family val="1"/>
        <charset val="186"/>
      </rPr>
      <t>2</t>
    </r>
  </si>
  <si>
    <t>01.10.2024 - 31.10.2024</t>
  </si>
  <si>
    <t>01.11.2024 - 31.12.2024</t>
  </si>
  <si>
    <t>01.01.2025 - 31.12.2025</t>
  </si>
  <si>
    <t xml:space="preserve">Üüriteenused ja üür  </t>
  </si>
  <si>
    <r>
      <t>EUR/m</t>
    </r>
    <r>
      <rPr>
        <b/>
        <vertAlign val="superscript"/>
        <sz val="11"/>
        <color indexed="8"/>
        <rFont val="Times New Roman"/>
        <family val="1"/>
      </rPr>
      <t>2</t>
    </r>
  </si>
  <si>
    <t>summa kuus</t>
  </si>
  <si>
    <t xml:space="preserve">Muutmise alus </t>
  </si>
  <si>
    <t>Märkused</t>
  </si>
  <si>
    <t>Kapitalikomponent (parendustööd lisa 6.2 alusel)</t>
  </si>
  <si>
    <t>Ei indekseerita</t>
  </si>
  <si>
    <t>Tasutakse perioodil 01.01.2024 - 09.04.2027</t>
  </si>
  <si>
    <t>Kapitalikomponent (parendustööd lisa 6.3 alusel)</t>
  </si>
  <si>
    <t>-</t>
  </si>
  <si>
    <t>Toodud esialgne prognoosmaksumus. Summad täpsustatakse hanke tulemuste ja parendustööde lõpliku maksumuse alusel</t>
  </si>
  <si>
    <t>Netoüür</t>
  </si>
  <si>
    <r>
      <t>Indekseerimine</t>
    </r>
    <r>
      <rPr>
        <sz val="11"/>
        <color indexed="8"/>
        <rFont val="Times New Roman"/>
        <family val="1"/>
      </rPr>
      <t>, 31.dets THI, koefitsient 1, max 3%</t>
    </r>
  </si>
  <si>
    <t>Kinnisvara haldamine (haldusteenus)</t>
  </si>
  <si>
    <t>Tehnohooldus</t>
  </si>
  <si>
    <t>Heakord (310, 320, 360)</t>
  </si>
  <si>
    <t xml:space="preserve">Remonttööd </t>
  </si>
  <si>
    <t>Omanikukohustused</t>
  </si>
  <si>
    <t>Tugiteenused (720)</t>
  </si>
  <si>
    <t>ÜÜR KOKKU</t>
  </si>
  <si>
    <t>Kõrvalteenused ja kõrvalteenuste tasud</t>
  </si>
  <si>
    <r>
      <t>EUR/m</t>
    </r>
    <r>
      <rPr>
        <b/>
        <vertAlign val="superscript"/>
        <sz val="11"/>
        <color indexed="23"/>
        <rFont val="Times New Roman"/>
        <family val="1"/>
      </rPr>
      <t>2</t>
    </r>
  </si>
  <si>
    <t>Heakord (330, 340, 350)</t>
  </si>
  <si>
    <t>Kõrvalteenuste eest tasumine tegelike kulude alusel, toodud prognoossummad</t>
  </si>
  <si>
    <t>Tarbimisteenused</t>
  </si>
  <si>
    <t>Elektrienergia</t>
  </si>
  <si>
    <t>Teenuse hinna ja tarbimise muutus</t>
  </si>
  <si>
    <t>Küte (soojusenergia)</t>
  </si>
  <si>
    <t>Vesi ja kanalisatsioon</t>
  </si>
  <si>
    <t>Tugiteenused (710)</t>
  </si>
  <si>
    <t>KÕRVALTEENUSTE TASUD KOKKU</t>
  </si>
  <si>
    <t>Üür ja kõrvalteenuste tasud kokku ilma käibemaksuta (kuus)</t>
  </si>
  <si>
    <t>Käibemaks</t>
  </si>
  <si>
    <t>ÜÜR JA KÕRVALTEENUSTE TASUD KOOS KÄIBEMAKSUGA (kuus)</t>
  </si>
  <si>
    <t>ÜÜR JA KÕRVALTEENUSTE TASUD KÄIBEMAKSUTA (perioodis)</t>
  </si>
  <si>
    <t>1 kuu</t>
  </si>
  <si>
    <t>2 kuud</t>
  </si>
  <si>
    <t>12 kuud</t>
  </si>
  <si>
    <t>ÜÜR JA KÕRVALTEENUSTE TASUD KOOS KÄIBEMAKSUGA (perioodis)</t>
  </si>
  <si>
    <t>Üürileandja:</t>
  </si>
  <si>
    <t>Üürnik:</t>
  </si>
  <si>
    <t>(allkirjastatud digitaalselt)</t>
  </si>
  <si>
    <t>Kapitalikomponendi annuiteetmaksegraafik - Paldiski mnt 81</t>
  </si>
  <si>
    <t>Maksete algus</t>
  </si>
  <si>
    <t>Maksete arv</t>
  </si>
  <si>
    <t>kuud</t>
  </si>
  <si>
    <t>Kapitali algväärtus</t>
  </si>
  <si>
    <t>EUR (km-ta)</t>
  </si>
  <si>
    <t>Kapitali lõppväärtus</t>
  </si>
  <si>
    <t>Üürniku osakaal</t>
  </si>
  <si>
    <t>Kapitali tulumäär 2023 I pa</t>
  </si>
  <si>
    <t>Kuupäev</t>
  </si>
  <si>
    <t>Jrk nr</t>
  </si>
  <si>
    <t>Algjääk</t>
  </si>
  <si>
    <t>Intress</t>
  </si>
  <si>
    <t>Põhiosa</t>
  </si>
  <si>
    <t>Kap.komponent</t>
  </si>
  <si>
    <t>Lõppjääk</t>
  </si>
  <si>
    <t>01.07.2024 - 31.09.2024</t>
  </si>
  <si>
    <r>
      <t>m</t>
    </r>
    <r>
      <rPr>
        <b/>
        <vertAlign val="superscript"/>
        <sz val="11"/>
        <color indexed="8"/>
        <rFont val="Times New Roman"/>
        <family val="1"/>
        <charset val="186"/>
      </rPr>
      <t>2</t>
    </r>
  </si>
  <si>
    <t>3 kuud</t>
  </si>
  <si>
    <t>Üür ja kõrvalteenuste tasu alates 01.07.2024 - 31.12.2025</t>
  </si>
  <si>
    <t>Teenuse hinna muutus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</si>
</sst>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"/>
    <numFmt numFmtId="165" formatCode="#,##0.00&quot; &quot;;[Red]&quot;-&quot;#,##0.00&quot; &quot;"/>
    <numFmt numFmtId="166" formatCode="d&quot;.&quot;mm&quot;.&quot;yyyy"/>
    <numFmt numFmtId="167" formatCode="0.0%"/>
    <numFmt numFmtId="168" formatCode="#,##0.000"/>
    <numFmt numFmtId="169" formatCode="0.000%"/>
  </numFmts>
  <fonts count="30" x14ac:knownFonts="1">
    <font>
      <sz val="11"/>
      <color theme="1"/>
      <name val="Calibri"/>
      <family val="2"/>
      <charset val="186"/>
      <scheme val="minor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b/>
      <vertAlign val="superscript"/>
      <sz val="11"/>
      <color indexed="8"/>
      <name val="Times New Roman"/>
      <family val="1"/>
    </font>
    <font>
      <sz val="11"/>
      <name val="Times New Roman"/>
      <family val="1"/>
    </font>
    <font>
      <b/>
      <vertAlign val="superscript"/>
      <sz val="11"/>
      <color indexed="23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 tint="0.499984740745262"/>
      <name val="Times New Roman"/>
      <family val="1"/>
    </font>
    <font>
      <b/>
      <sz val="14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b/>
      <vertAlign val="superscript"/>
      <sz val="1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color theme="0" tint="-0.499984740745262"/>
      <name val="Times New Roman"/>
      <family val="1"/>
    </font>
    <font>
      <b/>
      <sz val="11"/>
      <color theme="0" tint="-0.499984740745262"/>
      <name val="Times New Roman"/>
      <family val="1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16"/>
      <color rgb="FF000000"/>
      <name val="Calibri"/>
      <family val="2"/>
    </font>
    <font>
      <sz val="11"/>
      <color rgb="FFFF0000"/>
      <name val="Calibri"/>
      <family val="2"/>
    </font>
    <font>
      <sz val="11"/>
      <color rgb="FF1F497D"/>
      <name val="Calibri"/>
      <family val="2"/>
    </font>
    <font>
      <b/>
      <i/>
      <sz val="11"/>
      <color rgb="FF000000"/>
      <name val="Calibri"/>
      <family val="2"/>
    </font>
    <font>
      <i/>
      <sz val="9"/>
      <color rgb="FF000000"/>
      <name val="Calibri"/>
      <family val="2"/>
    </font>
    <font>
      <sz val="11"/>
      <color theme="1"/>
      <name val="Times New Roman"/>
      <family val="1"/>
      <charset val="186"/>
    </font>
    <font>
      <b/>
      <vertAlign val="superscript"/>
      <sz val="11"/>
      <color indexed="8"/>
      <name val="Times New Roman"/>
      <family val="1"/>
      <charset val="186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2F2F2"/>
      </patternFill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</borders>
  <cellStyleXfs count="3">
    <xf numFmtId="0" fontId="0" fillId="0" borderId="0"/>
    <xf numFmtId="0" fontId="20" fillId="0" borderId="0"/>
    <xf numFmtId="9" fontId="18" fillId="0" borderId="0" applyFont="0" applyFill="0" applyBorder="0" applyAlignment="0" applyProtection="0"/>
  </cellStyleXfs>
  <cellXfs count="168">
    <xf numFmtId="0" fontId="0" fillId="0" borderId="0" xfId="0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right"/>
    </xf>
    <xf numFmtId="0" fontId="2" fillId="0" borderId="1" xfId="0" applyFont="1" applyBorder="1"/>
    <xf numFmtId="0" fontId="8" fillId="0" borderId="1" xfId="0" applyFont="1" applyBorder="1" applyAlignment="1">
      <alignment horizontal="right"/>
    </xf>
    <xf numFmtId="0" fontId="8" fillId="0" borderId="0" xfId="0" applyFont="1"/>
    <xf numFmtId="0" fontId="6" fillId="0" borderId="1" xfId="0" applyFont="1" applyBorder="1"/>
    <xf numFmtId="0" fontId="6" fillId="0" borderId="2" xfId="0" applyFont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/>
    <xf numFmtId="4" fontId="2" fillId="2" borderId="3" xfId="0" applyNumberFormat="1" applyFont="1" applyFill="1" applyBorder="1" applyAlignment="1">
      <alignment horizontal="right"/>
    </xf>
    <xf numFmtId="0" fontId="6" fillId="2" borderId="5" xfId="0" applyFont="1" applyFill="1" applyBorder="1"/>
    <xf numFmtId="0" fontId="8" fillId="3" borderId="6" xfId="0" applyFont="1" applyFill="1" applyBorder="1" applyAlignment="1">
      <alignment horizontal="center"/>
    </xf>
    <xf numFmtId="0" fontId="8" fillId="3" borderId="0" xfId="0" applyFont="1" applyFill="1"/>
    <xf numFmtId="4" fontId="9" fillId="3" borderId="6" xfId="0" applyNumberFormat="1" applyFont="1" applyFill="1" applyBorder="1" applyAlignment="1">
      <alignment horizontal="right"/>
    </xf>
    <xf numFmtId="0" fontId="6" fillId="3" borderId="7" xfId="0" applyFont="1" applyFill="1" applyBorder="1"/>
    <xf numFmtId="0" fontId="8" fillId="2" borderId="3" xfId="0" applyFont="1" applyFill="1" applyBorder="1" applyAlignment="1">
      <alignment horizontal="left"/>
    </xf>
    <xf numFmtId="0" fontId="8" fillId="2" borderId="5" xfId="0" applyFont="1" applyFill="1" applyBorder="1" applyAlignment="1">
      <alignment horizontal="center"/>
    </xf>
    <xf numFmtId="0" fontId="8" fillId="4" borderId="8" xfId="0" applyFont="1" applyFill="1" applyBorder="1" applyAlignment="1">
      <alignment horizontal="left"/>
    </xf>
    <xf numFmtId="0" fontId="8" fillId="4" borderId="9" xfId="0" applyFont="1" applyFill="1" applyBorder="1"/>
    <xf numFmtId="0" fontId="6" fillId="4" borderId="10" xfId="0" applyFont="1" applyFill="1" applyBorder="1"/>
    <xf numFmtId="0" fontId="8" fillId="0" borderId="0" xfId="0" applyFont="1" applyAlignment="1">
      <alignment horizontal="left"/>
    </xf>
    <xf numFmtId="4" fontId="8" fillId="0" borderId="6" xfId="0" applyNumberFormat="1" applyFont="1" applyBorder="1" applyAlignment="1">
      <alignment horizontal="right"/>
    </xf>
    <xf numFmtId="4" fontId="8" fillId="0" borderId="7" xfId="0" applyNumberFormat="1" applyFont="1" applyBorder="1" applyAlignment="1">
      <alignment horizontal="right"/>
    </xf>
    <xf numFmtId="4" fontId="8" fillId="0" borderId="0" xfId="0" applyNumberFormat="1" applyFont="1" applyAlignment="1">
      <alignment horizontal="right"/>
    </xf>
    <xf numFmtId="4" fontId="6" fillId="0" borderId="6" xfId="0" applyNumberFormat="1" applyFont="1" applyBorder="1"/>
    <xf numFmtId="9" fontId="2" fillId="0" borderId="0" xfId="0" applyNumberFormat="1" applyFont="1" applyAlignment="1">
      <alignment horizontal="left"/>
    </xf>
    <xf numFmtId="4" fontId="8" fillId="0" borderId="6" xfId="0" applyNumberFormat="1" applyFont="1" applyBorder="1"/>
    <xf numFmtId="4" fontId="2" fillId="0" borderId="11" xfId="0" applyNumberFormat="1" applyFont="1" applyBorder="1"/>
    <xf numFmtId="0" fontId="6" fillId="0" borderId="12" xfId="0" applyFont="1" applyBorder="1"/>
    <xf numFmtId="0" fontId="8" fillId="2" borderId="14" xfId="0" applyFont="1" applyFill="1" applyBorder="1" applyAlignment="1">
      <alignment horizontal="center"/>
    </xf>
    <xf numFmtId="4" fontId="8" fillId="2" borderId="5" xfId="0" applyNumberFormat="1" applyFont="1" applyFill="1" applyBorder="1" applyAlignment="1">
      <alignment horizontal="right"/>
    </xf>
    <xf numFmtId="0" fontId="6" fillId="0" borderId="3" xfId="0" applyFont="1" applyBorder="1" applyAlignment="1">
      <alignment horizontal="center"/>
    </xf>
    <xf numFmtId="0" fontId="8" fillId="2" borderId="15" xfId="0" applyFont="1" applyFill="1" applyBorder="1"/>
    <xf numFmtId="0" fontId="6" fillId="0" borderId="16" xfId="0" applyFont="1" applyBorder="1"/>
    <xf numFmtId="0" fontId="6" fillId="0" borderId="17" xfId="0" applyFont="1" applyBorder="1"/>
    <xf numFmtId="4" fontId="8" fillId="3" borderId="5" xfId="0" applyNumberFormat="1" applyFont="1" applyFill="1" applyBorder="1" applyAlignment="1">
      <alignment horizontal="right"/>
    </xf>
    <xf numFmtId="0" fontId="10" fillId="0" borderId="0" xfId="0" applyFont="1"/>
    <xf numFmtId="0" fontId="8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4" fontId="6" fillId="0" borderId="0" xfId="0" applyNumberFormat="1" applyFont="1" applyAlignment="1">
      <alignment horizontal="left"/>
    </xf>
    <xf numFmtId="3" fontId="4" fillId="0" borderId="0" xfId="0" applyNumberFormat="1" applyFont="1"/>
    <xf numFmtId="4" fontId="4" fillId="0" borderId="0" xfId="0" applyNumberFormat="1" applyFont="1"/>
    <xf numFmtId="164" fontId="2" fillId="3" borderId="1" xfId="0" applyNumberFormat="1" applyFont="1" applyFill="1" applyBorder="1" applyAlignment="1">
      <alignment horizontal="right"/>
    </xf>
    <xf numFmtId="0" fontId="8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4" fontId="11" fillId="2" borderId="2" xfId="0" applyNumberFormat="1" applyFont="1" applyFill="1" applyBorder="1" applyAlignment="1">
      <alignment horizontal="center"/>
    </xf>
    <xf numFmtId="0" fontId="11" fillId="2" borderId="21" xfId="0" applyFont="1" applyFill="1" applyBorder="1" applyAlignment="1">
      <alignment horizontal="center"/>
    </xf>
    <xf numFmtId="4" fontId="6" fillId="0" borderId="0" xfId="0" applyNumberFormat="1" applyFont="1"/>
    <xf numFmtId="164" fontId="13" fillId="0" borderId="1" xfId="0" applyNumberFormat="1" applyFont="1" applyBorder="1" applyAlignment="1">
      <alignment horizontal="right"/>
    </xf>
    <xf numFmtId="0" fontId="13" fillId="0" borderId="1" xfId="0" applyFont="1" applyBorder="1"/>
    <xf numFmtId="4" fontId="15" fillId="0" borderId="6" xfId="0" applyNumberFormat="1" applyFont="1" applyBorder="1" applyAlignment="1">
      <alignment horizontal="right"/>
    </xf>
    <xf numFmtId="4" fontId="15" fillId="0" borderId="20" xfId="0" applyNumberFormat="1" applyFont="1" applyBorder="1" applyAlignment="1">
      <alignment horizontal="right"/>
    </xf>
    <xf numFmtId="0" fontId="13" fillId="0" borderId="0" xfId="0" applyFont="1"/>
    <xf numFmtId="164" fontId="13" fillId="0" borderId="0" xfId="0" applyNumberFormat="1" applyFont="1" applyAlignment="1">
      <alignment horizontal="right"/>
    </xf>
    <xf numFmtId="4" fontId="16" fillId="3" borderId="2" xfId="0" applyNumberFormat="1" applyFont="1" applyFill="1" applyBorder="1" applyAlignment="1">
      <alignment wrapText="1"/>
    </xf>
    <xf numFmtId="4" fontId="16" fillId="3" borderId="19" xfId="0" applyNumberFormat="1" applyFont="1" applyFill="1" applyBorder="1" applyAlignment="1">
      <alignment wrapText="1"/>
    </xf>
    <xf numFmtId="4" fontId="17" fillId="4" borderId="8" xfId="0" applyNumberFormat="1" applyFont="1" applyFill="1" applyBorder="1" applyAlignment="1">
      <alignment horizontal="right"/>
    </xf>
    <xf numFmtId="4" fontId="17" fillId="4" borderId="10" xfId="0" applyNumberFormat="1" applyFont="1" applyFill="1" applyBorder="1" applyAlignment="1">
      <alignment horizontal="right"/>
    </xf>
    <xf numFmtId="2" fontId="6" fillId="0" borderId="0" xfId="0" applyNumberFormat="1" applyFont="1"/>
    <xf numFmtId="4" fontId="16" fillId="3" borderId="5" xfId="0" applyNumberFormat="1" applyFont="1" applyFill="1" applyBorder="1" applyAlignment="1">
      <alignment wrapText="1"/>
    </xf>
    <xf numFmtId="4" fontId="6" fillId="0" borderId="2" xfId="0" applyNumberFormat="1" applyFont="1" applyBorder="1" applyAlignment="1">
      <alignment wrapText="1"/>
    </xf>
    <xf numFmtId="4" fontId="6" fillId="0" borderId="19" xfId="0" applyNumberFormat="1" applyFont="1" applyBorder="1" applyAlignment="1">
      <alignment wrapText="1"/>
    </xf>
    <xf numFmtId="0" fontId="20" fillId="3" borderId="0" xfId="1" applyFill="1"/>
    <xf numFmtId="2" fontId="21" fillId="5" borderId="0" xfId="1" applyNumberFormat="1" applyFont="1" applyFill="1" applyAlignment="1">
      <alignment horizontal="right"/>
    </xf>
    <xf numFmtId="0" fontId="0" fillId="3" borderId="0" xfId="0" applyFill="1"/>
    <xf numFmtId="0" fontId="22" fillId="5" borderId="0" xfId="1" applyFont="1" applyFill="1"/>
    <xf numFmtId="2" fontId="22" fillId="5" borderId="0" xfId="1" applyNumberFormat="1" applyFont="1" applyFill="1" applyAlignment="1">
      <alignment horizontal="right"/>
    </xf>
    <xf numFmtId="0" fontId="23" fillId="5" borderId="0" xfId="1" applyFont="1" applyFill="1"/>
    <xf numFmtId="0" fontId="24" fillId="5" borderId="0" xfId="1" applyFont="1" applyFill="1"/>
    <xf numFmtId="4" fontId="20" fillId="5" borderId="0" xfId="1" applyNumberFormat="1" applyFill="1"/>
    <xf numFmtId="2" fontId="23" fillId="5" borderId="0" xfId="1" applyNumberFormat="1" applyFont="1" applyFill="1"/>
    <xf numFmtId="4" fontId="0" fillId="3" borderId="0" xfId="0" applyNumberFormat="1" applyFill="1"/>
    <xf numFmtId="2" fontId="0" fillId="3" borderId="0" xfId="0" applyNumberFormat="1" applyFill="1"/>
    <xf numFmtId="2" fontId="20" fillId="3" borderId="0" xfId="1" applyNumberFormat="1" applyFill="1"/>
    <xf numFmtId="165" fontId="0" fillId="3" borderId="0" xfId="0" applyNumberFormat="1" applyFill="1"/>
    <xf numFmtId="0" fontId="20" fillId="6" borderId="30" xfId="1" applyFill="1" applyBorder="1"/>
    <xf numFmtId="0" fontId="20" fillId="5" borderId="31" xfId="1" applyFill="1" applyBorder="1"/>
    <xf numFmtId="0" fontId="0" fillId="3" borderId="31" xfId="0" applyFill="1" applyBorder="1"/>
    <xf numFmtId="166" fontId="20" fillId="6" borderId="31" xfId="1" applyNumberFormat="1" applyFill="1" applyBorder="1"/>
    <xf numFmtId="0" fontId="20" fillId="6" borderId="32" xfId="1" applyFill="1" applyBorder="1"/>
    <xf numFmtId="0" fontId="19" fillId="3" borderId="0" xfId="0" applyFont="1" applyFill="1" applyProtection="1">
      <protection hidden="1"/>
    </xf>
    <xf numFmtId="0" fontId="20" fillId="6" borderId="33" xfId="1" applyFill="1" applyBorder="1"/>
    <xf numFmtId="0" fontId="20" fillId="5" borderId="0" xfId="1" applyFill="1"/>
    <xf numFmtId="0" fontId="20" fillId="6" borderId="0" xfId="1" applyFill="1"/>
    <xf numFmtId="0" fontId="20" fillId="6" borderId="29" xfId="1" applyFill="1" applyBorder="1"/>
    <xf numFmtId="0" fontId="0" fillId="3" borderId="0" xfId="0" applyFill="1" applyAlignment="1">
      <alignment horizontal="right"/>
    </xf>
    <xf numFmtId="164" fontId="0" fillId="3" borderId="0" xfId="0" applyNumberFormat="1" applyFill="1" applyProtection="1">
      <protection hidden="1"/>
    </xf>
    <xf numFmtId="166" fontId="0" fillId="3" borderId="0" xfId="0" applyNumberFormat="1" applyFill="1"/>
    <xf numFmtId="4" fontId="20" fillId="6" borderId="0" xfId="1" applyNumberFormat="1" applyFill="1"/>
    <xf numFmtId="3" fontId="20" fillId="6" borderId="0" xfId="1" applyNumberFormat="1" applyFill="1"/>
    <xf numFmtId="9" fontId="20" fillId="6" borderId="0" xfId="2" applyFont="1" applyFill="1"/>
    <xf numFmtId="164" fontId="19" fillId="3" borderId="0" xfId="0" applyNumberFormat="1" applyFont="1" applyFill="1" applyProtection="1">
      <protection hidden="1"/>
    </xf>
    <xf numFmtId="0" fontId="20" fillId="6" borderId="17" xfId="1" applyFill="1" applyBorder="1"/>
    <xf numFmtId="0" fontId="20" fillId="5" borderId="22" xfId="1" applyFill="1" applyBorder="1"/>
    <xf numFmtId="0" fontId="0" fillId="3" borderId="22" xfId="0" applyFill="1" applyBorder="1"/>
    <xf numFmtId="167" fontId="20" fillId="6" borderId="22" xfId="1" applyNumberFormat="1" applyFill="1" applyBorder="1"/>
    <xf numFmtId="0" fontId="20" fillId="6" borderId="18" xfId="1" applyFill="1" applyBorder="1"/>
    <xf numFmtId="2" fontId="25" fillId="3" borderId="0" xfId="1" applyNumberFormat="1" applyFont="1" applyFill="1"/>
    <xf numFmtId="168" fontId="0" fillId="3" borderId="0" xfId="0" applyNumberFormat="1" applyFill="1" applyProtection="1">
      <protection hidden="1"/>
    </xf>
    <xf numFmtId="169" fontId="20" fillId="6" borderId="0" xfId="1" applyNumberFormat="1" applyFill="1"/>
    <xf numFmtId="0" fontId="26" fillId="5" borderId="34" xfId="1" applyFont="1" applyFill="1" applyBorder="1" applyAlignment="1">
      <alignment horizontal="right"/>
    </xf>
    <xf numFmtId="2" fontId="26" fillId="5" borderId="34" xfId="1" applyNumberFormat="1" applyFont="1" applyFill="1" applyBorder="1" applyAlignment="1">
      <alignment horizontal="right"/>
    </xf>
    <xf numFmtId="166" fontId="27" fillId="5" borderId="0" xfId="1" applyNumberFormat="1" applyFont="1" applyFill="1"/>
    <xf numFmtId="165" fontId="20" fillId="5" borderId="0" xfId="1" applyNumberFormat="1" applyFill="1"/>
    <xf numFmtId="0" fontId="6" fillId="3" borderId="12" xfId="0" applyFont="1" applyFill="1" applyBorder="1"/>
    <xf numFmtId="0" fontId="8" fillId="2" borderId="35" xfId="0" applyFont="1" applyFill="1" applyBorder="1" applyAlignment="1">
      <alignment horizontal="left"/>
    </xf>
    <xf numFmtId="0" fontId="8" fillId="2" borderId="36" xfId="0" applyFont="1" applyFill="1" applyBorder="1" applyAlignment="1">
      <alignment horizontal="center"/>
    </xf>
    <xf numFmtId="0" fontId="8" fillId="2" borderId="37" xfId="0" applyFont="1" applyFill="1" applyBorder="1" applyAlignment="1">
      <alignment horizontal="center"/>
    </xf>
    <xf numFmtId="0" fontId="8" fillId="0" borderId="4" xfId="0" applyFont="1" applyBorder="1"/>
    <xf numFmtId="0" fontId="8" fillId="0" borderId="2" xfId="0" applyFont="1" applyBorder="1" applyAlignment="1">
      <alignment horizontal="left"/>
    </xf>
    <xf numFmtId="2" fontId="28" fillId="0" borderId="2" xfId="0" applyNumberFormat="1" applyFont="1" applyBorder="1" applyAlignment="1">
      <alignment horizontal="right"/>
    </xf>
    <xf numFmtId="2" fontId="28" fillId="0" borderId="19" xfId="0" applyNumberFormat="1" applyFont="1" applyBorder="1" applyAlignment="1">
      <alignment horizontal="right"/>
    </xf>
    <xf numFmtId="0" fontId="6" fillId="0" borderId="38" xfId="0" applyFont="1" applyBorder="1"/>
    <xf numFmtId="0" fontId="13" fillId="0" borderId="38" xfId="0" applyFont="1" applyBorder="1"/>
    <xf numFmtId="164" fontId="2" fillId="3" borderId="40" xfId="0" applyNumberFormat="1" applyFont="1" applyFill="1" applyBorder="1" applyAlignment="1">
      <alignment horizontal="right"/>
    </xf>
    <xf numFmtId="0" fontId="15" fillId="0" borderId="0" xfId="0" applyFont="1"/>
    <xf numFmtId="4" fontId="0" fillId="0" borderId="0" xfId="0" applyNumberFormat="1"/>
    <xf numFmtId="0" fontId="8" fillId="0" borderId="3" xfId="0" applyFont="1" applyBorder="1" applyAlignment="1">
      <alignment horizontal="left"/>
    </xf>
    <xf numFmtId="4" fontId="28" fillId="0" borderId="0" xfId="0" applyNumberFormat="1" applyFont="1" applyAlignment="1">
      <alignment wrapText="1"/>
    </xf>
    <xf numFmtId="0" fontId="8" fillId="2" borderId="36" xfId="0" applyFont="1" applyFill="1" applyBorder="1" applyAlignment="1">
      <alignment horizontal="center" wrapText="1"/>
    </xf>
    <xf numFmtId="0" fontId="28" fillId="0" borderId="19" xfId="0" applyFont="1" applyBorder="1" applyAlignment="1">
      <alignment horizontal="center" vertical="center"/>
    </xf>
    <xf numFmtId="4" fontId="8" fillId="2" borderId="2" xfId="0" applyNumberFormat="1" applyFont="1" applyFill="1" applyBorder="1" applyAlignment="1">
      <alignment horizontal="right"/>
    </xf>
    <xf numFmtId="4" fontId="8" fillId="3" borderId="2" xfId="0" applyNumberFormat="1" applyFont="1" applyFill="1" applyBorder="1" applyAlignment="1">
      <alignment horizontal="right"/>
    </xf>
    <xf numFmtId="0" fontId="8" fillId="2" borderId="27" xfId="0" applyFont="1" applyFill="1" applyBorder="1" applyAlignment="1">
      <alignment horizontal="center" wrapText="1"/>
    </xf>
    <xf numFmtId="4" fontId="6" fillId="3" borderId="2" xfId="0" applyNumberFormat="1" applyFont="1" applyFill="1" applyBorder="1" applyAlignment="1">
      <alignment horizontal="center" wrapText="1"/>
    </xf>
    <xf numFmtId="4" fontId="6" fillId="0" borderId="2" xfId="0" applyNumberFormat="1" applyFont="1" applyBorder="1" applyAlignment="1">
      <alignment horizontal="center"/>
    </xf>
    <xf numFmtId="4" fontId="8" fillId="4" borderId="41" xfId="0" applyNumberFormat="1" applyFont="1" applyFill="1" applyBorder="1" applyAlignment="1">
      <alignment horizontal="right"/>
    </xf>
    <xf numFmtId="0" fontId="6" fillId="0" borderId="24" xfId="0" applyFont="1" applyBorder="1" applyAlignment="1">
      <alignment horizontal="center" vertical="top" wrapText="1"/>
    </xf>
    <xf numFmtId="4" fontId="16" fillId="7" borderId="19" xfId="0" applyNumberFormat="1" applyFont="1" applyFill="1" applyBorder="1" applyAlignment="1">
      <alignment wrapText="1"/>
    </xf>
    <xf numFmtId="164" fontId="13" fillId="0" borderId="44" xfId="0" applyNumberFormat="1" applyFont="1" applyBorder="1" applyAlignment="1">
      <alignment horizontal="right"/>
    </xf>
    <xf numFmtId="0" fontId="6" fillId="0" borderId="44" xfId="0" applyFont="1" applyBorder="1"/>
    <xf numFmtId="0" fontId="6" fillId="0" borderId="46" xfId="0" applyFont="1" applyBorder="1"/>
    <xf numFmtId="0" fontId="6" fillId="0" borderId="42" xfId="0" applyFont="1" applyBorder="1"/>
    <xf numFmtId="164" fontId="2" fillId="3" borderId="39" xfId="0" applyNumberFormat="1" applyFont="1" applyFill="1" applyBorder="1" applyAlignment="1">
      <alignment horizontal="right"/>
    </xf>
    <xf numFmtId="0" fontId="13" fillId="0" borderId="44" xfId="0" applyFont="1" applyBorder="1"/>
    <xf numFmtId="164" fontId="13" fillId="0" borderId="38" xfId="0" applyNumberFormat="1" applyFont="1" applyBorder="1" applyAlignment="1">
      <alignment horizontal="right"/>
    </xf>
    <xf numFmtId="0" fontId="15" fillId="0" borderId="1" xfId="0" applyFont="1" applyBorder="1"/>
    <xf numFmtId="4" fontId="6" fillId="0" borderId="0" xfId="0" applyNumberFormat="1" applyFont="1" applyAlignment="1">
      <alignment wrapText="1"/>
    </xf>
    <xf numFmtId="4" fontId="16" fillId="0" borderId="19" xfId="0" applyNumberFormat="1" applyFont="1" applyFill="1" applyBorder="1" applyAlignment="1">
      <alignment wrapText="1"/>
    </xf>
    <xf numFmtId="4" fontId="16" fillId="0" borderId="2" xfId="0" applyNumberFormat="1" applyFont="1" applyFill="1" applyBorder="1" applyAlignment="1">
      <alignment wrapText="1"/>
    </xf>
    <xf numFmtId="0" fontId="7" fillId="0" borderId="0" xfId="0" applyFont="1" applyAlignment="1">
      <alignment horizontal="left" wrapText="1"/>
    </xf>
    <xf numFmtId="4" fontId="6" fillId="0" borderId="25" xfId="0" applyNumberFormat="1" applyFont="1" applyBorder="1" applyAlignment="1">
      <alignment horizontal="center" vertical="center" wrapText="1"/>
    </xf>
    <xf numFmtId="4" fontId="6" fillId="0" borderId="26" xfId="0" applyNumberFormat="1" applyFont="1" applyBorder="1" applyAlignment="1">
      <alignment horizontal="center" vertical="center" wrapText="1"/>
    </xf>
    <xf numFmtId="4" fontId="6" fillId="0" borderId="27" xfId="0" applyNumberFormat="1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top" wrapText="1"/>
    </xf>
    <xf numFmtId="0" fontId="6" fillId="0" borderId="24" xfId="0" applyFont="1" applyBorder="1" applyAlignment="1">
      <alignment horizontal="center" vertical="top" wrapText="1"/>
    </xf>
    <xf numFmtId="0" fontId="6" fillId="0" borderId="21" xfId="0" applyFont="1" applyBorder="1" applyAlignment="1">
      <alignment horizontal="center" vertical="top" wrapText="1"/>
    </xf>
    <xf numFmtId="0" fontId="6" fillId="0" borderId="1" xfId="0" applyFont="1" applyBorder="1"/>
    <xf numFmtId="0" fontId="6" fillId="0" borderId="12" xfId="0" applyFont="1" applyBorder="1"/>
    <xf numFmtId="0" fontId="6" fillId="0" borderId="4" xfId="0" applyFont="1" applyBorder="1"/>
    <xf numFmtId="4" fontId="6" fillId="0" borderId="23" xfId="0" applyNumberFormat="1" applyFont="1" applyBorder="1" applyAlignment="1">
      <alignment horizontal="center" vertical="center" wrapText="1"/>
    </xf>
    <xf numFmtId="4" fontId="6" fillId="0" borderId="24" xfId="0" applyNumberFormat="1" applyFont="1" applyBorder="1" applyAlignment="1">
      <alignment horizontal="center" vertical="center" wrapText="1"/>
    </xf>
    <xf numFmtId="4" fontId="6" fillId="0" borderId="21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25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12" fillId="0" borderId="43" xfId="0" applyFont="1" applyBorder="1" applyAlignment="1">
      <alignment horizontal="center" wrapText="1"/>
    </xf>
    <xf numFmtId="0" fontId="12" fillId="0" borderId="45" xfId="0" applyFont="1" applyBorder="1" applyAlignment="1">
      <alignment horizontal="center" wrapText="1"/>
    </xf>
    <xf numFmtId="0" fontId="12" fillId="0" borderId="40" xfId="0" applyFont="1" applyBorder="1" applyAlignment="1">
      <alignment horizontal="center" wrapText="1"/>
    </xf>
    <xf numFmtId="0" fontId="8" fillId="0" borderId="0" xfId="0" applyFont="1" applyAlignment="1">
      <alignment horizontal="left" wrapText="1"/>
    </xf>
  </cellXfs>
  <cellStyles count="3">
    <cellStyle name="Normaallaad" xfId="0" builtinId="0"/>
    <cellStyle name="Normaallaad 4" xfId="1" xr:uid="{7B060A66-C2C4-49AB-8CEF-362E4196FE42}"/>
    <cellStyle name="Percent 2" xfId="2" xr:uid="{9C068E21-1EA7-4169-B369-C7ED60B1D4D4}"/>
  </cellStyles>
  <dxfs count="0"/>
  <tableStyles count="0" defaultTableStyle="TableStyleMedium9" defaultPivotStyle="PivotStyleLight16"/>
  <colors>
    <mruColors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F04DB-8721-4ECB-B629-F4AFFF54ECB2}">
  <dimension ref="A1:R44"/>
  <sheetViews>
    <sheetView tabSelected="1" topLeftCell="A17" workbookViewId="0">
      <selection activeCell="E41" sqref="E41"/>
    </sheetView>
  </sheetViews>
  <sheetFormatPr defaultRowHeight="14.4" x14ac:dyDescent="0.3"/>
  <cols>
    <col min="1" max="1" width="2.33203125" customWidth="1"/>
    <col min="4" max="4" width="59.33203125" customWidth="1"/>
    <col min="5" max="12" width="15.6640625" customWidth="1"/>
    <col min="13" max="13" width="30.88671875" customWidth="1"/>
    <col min="14" max="14" width="43.33203125" customWidth="1"/>
  </cols>
  <sheetData>
    <row r="1" spans="1:14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39" t="s">
        <v>0</v>
      </c>
    </row>
    <row r="2" spans="1:14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17.399999999999999" x14ac:dyDescent="0.3">
      <c r="A3" s="164" t="s">
        <v>72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6"/>
    </row>
    <row r="4" spans="1:14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15"/>
      <c r="M4" s="1"/>
      <c r="N4" s="1"/>
    </row>
    <row r="5" spans="1:14" x14ac:dyDescent="0.3">
      <c r="A5" s="1"/>
      <c r="B5" s="1"/>
      <c r="C5" s="3" t="s">
        <v>1</v>
      </c>
      <c r="D5" s="4" t="s">
        <v>2</v>
      </c>
      <c r="E5" s="1"/>
      <c r="F5" s="1"/>
      <c r="G5" s="1"/>
      <c r="H5" s="1"/>
      <c r="I5" s="1"/>
      <c r="J5" s="1"/>
      <c r="K5" s="115"/>
      <c r="L5" s="133"/>
      <c r="M5" s="1"/>
      <c r="N5" s="1"/>
    </row>
    <row r="6" spans="1:14" x14ac:dyDescent="0.3">
      <c r="A6" s="1"/>
      <c r="B6" s="1"/>
      <c r="C6" s="3" t="s">
        <v>3</v>
      </c>
      <c r="D6" s="4" t="s">
        <v>4</v>
      </c>
      <c r="E6" s="1"/>
      <c r="F6" s="1"/>
      <c r="G6" s="1"/>
      <c r="H6" s="1"/>
      <c r="I6" s="1"/>
      <c r="J6" s="1"/>
      <c r="K6" s="115"/>
      <c r="L6" s="115"/>
      <c r="M6" s="134"/>
      <c r="N6" s="1"/>
    </row>
    <row r="7" spans="1:14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15"/>
      <c r="L7" s="117"/>
      <c r="M7" s="135"/>
      <c r="N7" s="1"/>
    </row>
    <row r="8" spans="1:14" ht="17.399999999999999" x14ac:dyDescent="0.3">
      <c r="A8" s="1"/>
      <c r="B8" s="1"/>
      <c r="C8" s="1"/>
      <c r="D8" s="5" t="s">
        <v>5</v>
      </c>
      <c r="E8" s="45">
        <v>5252.1</v>
      </c>
      <c r="F8" s="139" t="s">
        <v>70</v>
      </c>
      <c r="H8" s="6"/>
      <c r="J8" s="6"/>
      <c r="K8" s="136"/>
      <c r="L8" s="6"/>
      <c r="M8" s="1"/>
      <c r="N8" s="50"/>
    </row>
    <row r="9" spans="1:14" ht="17.399999999999999" x14ac:dyDescent="0.3">
      <c r="A9" s="1"/>
      <c r="B9" s="1"/>
      <c r="C9" s="1"/>
      <c r="D9" s="5" t="s">
        <v>6</v>
      </c>
      <c r="E9" s="51">
        <v>5386</v>
      </c>
      <c r="F9" s="52" t="s">
        <v>7</v>
      </c>
      <c r="G9" s="56"/>
      <c r="H9" s="55"/>
      <c r="J9" s="55"/>
      <c r="K9" s="138"/>
      <c r="L9" s="116"/>
      <c r="M9" s="1"/>
      <c r="N9" s="1"/>
    </row>
    <row r="10" spans="1:14" x14ac:dyDescent="0.3">
      <c r="A10" s="1"/>
      <c r="B10" s="1"/>
      <c r="C10" s="1"/>
      <c r="D10" s="39"/>
      <c r="E10" s="56"/>
      <c r="F10" s="55"/>
      <c r="G10" s="56"/>
      <c r="H10" s="55"/>
      <c r="I10" s="56"/>
      <c r="J10" s="55"/>
      <c r="K10" s="132"/>
      <c r="L10" s="137"/>
      <c r="M10" s="1"/>
      <c r="N10" s="1"/>
    </row>
    <row r="11" spans="1:14" ht="15" thickBot="1" x14ac:dyDescent="0.35">
      <c r="A11" s="1"/>
      <c r="B11" s="1"/>
      <c r="C11" s="1"/>
      <c r="D11" s="39"/>
      <c r="E11" s="162" t="s">
        <v>69</v>
      </c>
      <c r="F11" s="163"/>
      <c r="G11" s="162" t="s">
        <v>8</v>
      </c>
      <c r="H11" s="163"/>
      <c r="I11" s="162" t="s">
        <v>9</v>
      </c>
      <c r="J11" s="163"/>
      <c r="K11" s="160" t="s">
        <v>10</v>
      </c>
      <c r="L11" s="161"/>
      <c r="M11" s="1"/>
      <c r="N11" s="1"/>
    </row>
    <row r="12" spans="1:14" ht="17.399999999999999" x14ac:dyDescent="0.3">
      <c r="A12" s="1"/>
      <c r="B12" s="108" t="s">
        <v>11</v>
      </c>
      <c r="C12" s="34"/>
      <c r="D12" s="34"/>
      <c r="E12" s="109" t="s">
        <v>12</v>
      </c>
      <c r="F12" s="110" t="s">
        <v>13</v>
      </c>
      <c r="G12" s="109" t="s">
        <v>12</v>
      </c>
      <c r="H12" s="110" t="s">
        <v>13</v>
      </c>
      <c r="I12" s="109" t="s">
        <v>12</v>
      </c>
      <c r="J12" s="110" t="s">
        <v>13</v>
      </c>
      <c r="K12" s="109" t="s">
        <v>12</v>
      </c>
      <c r="L12" s="110" t="s">
        <v>13</v>
      </c>
      <c r="M12" s="122" t="s">
        <v>14</v>
      </c>
      <c r="N12" s="31" t="s">
        <v>15</v>
      </c>
    </row>
    <row r="13" spans="1:14" x14ac:dyDescent="0.3">
      <c r="A13" s="1"/>
      <c r="B13" s="112"/>
      <c r="C13" s="107" t="s">
        <v>16</v>
      </c>
      <c r="D13" s="111"/>
      <c r="E13" s="113">
        <f t="shared" ref="E13:E21" si="0">F13/$E$8</f>
        <v>0.12402902179914384</v>
      </c>
      <c r="F13" s="114">
        <f>Annuiteetgraafik_VP!F15</f>
        <v>651.41282539128338</v>
      </c>
      <c r="G13" s="113">
        <f t="shared" ref="G13:G21" si="1">H13/$E$8</f>
        <v>0.12402902179914384</v>
      </c>
      <c r="H13" s="114">
        <f>Annuiteetgraafik_VP!F15</f>
        <v>651.41282539128338</v>
      </c>
      <c r="I13" s="113">
        <f>J13/E8</f>
        <v>0.12402902179914384</v>
      </c>
      <c r="J13" s="114">
        <f>Annuiteetgraafik_VP!F15</f>
        <v>651.41282539128338</v>
      </c>
      <c r="K13" s="113">
        <f>L13/$E$8</f>
        <v>0.12402902179914384</v>
      </c>
      <c r="L13" s="114">
        <f>Annuiteetgraafik_VP!F15</f>
        <v>651.41282539128338</v>
      </c>
      <c r="M13" s="158" t="s">
        <v>17</v>
      </c>
      <c r="N13" s="123" t="s">
        <v>18</v>
      </c>
    </row>
    <row r="14" spans="1:14" ht="47.25" customHeight="1" x14ac:dyDescent="0.3">
      <c r="A14" s="1"/>
      <c r="B14" s="120"/>
      <c r="C14" s="107" t="s">
        <v>19</v>
      </c>
      <c r="D14" s="111"/>
      <c r="E14" s="113">
        <f t="shared" si="0"/>
        <v>8.3025247044039521</v>
      </c>
      <c r="F14" s="121">
        <v>43605.69</v>
      </c>
      <c r="G14" s="113">
        <f t="shared" si="1"/>
        <v>8.3025247044039521</v>
      </c>
      <c r="H14" s="121">
        <v>43605.69</v>
      </c>
      <c r="I14" s="113" t="s">
        <v>20</v>
      </c>
      <c r="J14" s="114" t="s">
        <v>20</v>
      </c>
      <c r="K14" s="113" t="s">
        <v>20</v>
      </c>
      <c r="L14" s="114" t="s">
        <v>20</v>
      </c>
      <c r="M14" s="159"/>
      <c r="N14" s="130" t="s">
        <v>21</v>
      </c>
    </row>
    <row r="15" spans="1:14" x14ac:dyDescent="0.3">
      <c r="A15" s="1"/>
      <c r="B15" s="33"/>
      <c r="C15" s="156" t="s">
        <v>22</v>
      </c>
      <c r="D15" s="157"/>
      <c r="E15" s="113">
        <f t="shared" si="0"/>
        <v>10.290169949320601</v>
      </c>
      <c r="F15" s="64">
        <v>54045.001590826738</v>
      </c>
      <c r="G15" s="113">
        <f t="shared" si="1"/>
        <v>10.290169949320601</v>
      </c>
      <c r="H15" s="64">
        <v>54045.001590826738</v>
      </c>
      <c r="I15" s="63">
        <f t="shared" ref="I15:I21" si="2">J15/$E$8</f>
        <v>10.290169949320601</v>
      </c>
      <c r="J15" s="64">
        <v>54045.001590826738</v>
      </c>
      <c r="K15" s="113">
        <f t="shared" ref="K15:K21" si="3">L15/$E$8</f>
        <v>10.59887504780022</v>
      </c>
      <c r="L15" s="64">
        <f t="shared" ref="L15:L20" si="4">J15*1.03</f>
        <v>55666.35163855154</v>
      </c>
      <c r="M15" s="144" t="s">
        <v>23</v>
      </c>
      <c r="N15" s="147"/>
    </row>
    <row r="16" spans="1:14" x14ac:dyDescent="0.3">
      <c r="A16" s="1"/>
      <c r="B16" s="8">
        <v>100</v>
      </c>
      <c r="C16" s="35" t="s">
        <v>24</v>
      </c>
      <c r="D16" s="36"/>
      <c r="E16" s="113">
        <f t="shared" si="0"/>
        <v>0.37253859309585025</v>
      </c>
      <c r="F16" s="64">
        <v>1956.6099447987151</v>
      </c>
      <c r="G16" s="113">
        <f t="shared" si="1"/>
        <v>0.37253859309585025</v>
      </c>
      <c r="H16" s="64">
        <v>1956.6099447987151</v>
      </c>
      <c r="I16" s="63">
        <f t="shared" si="2"/>
        <v>0.37253859309585025</v>
      </c>
      <c r="J16" s="64">
        <v>1956.6099447987151</v>
      </c>
      <c r="K16" s="113">
        <f t="shared" si="3"/>
        <v>0.38371475088872575</v>
      </c>
      <c r="L16" s="64">
        <f t="shared" si="4"/>
        <v>2015.3082431426767</v>
      </c>
      <c r="M16" s="145"/>
      <c r="N16" s="148"/>
    </row>
    <row r="17" spans="1:18" x14ac:dyDescent="0.3">
      <c r="A17" s="1"/>
      <c r="B17" s="8">
        <v>200</v>
      </c>
      <c r="C17" s="7" t="s">
        <v>25</v>
      </c>
      <c r="D17" s="30"/>
      <c r="E17" s="113">
        <f t="shared" si="0"/>
        <v>0.90917625489926446</v>
      </c>
      <c r="F17" s="64">
        <v>4775.0846083564275</v>
      </c>
      <c r="G17" s="113">
        <f t="shared" si="1"/>
        <v>0.90917625489926446</v>
      </c>
      <c r="H17" s="64">
        <v>4775.0846083564275</v>
      </c>
      <c r="I17" s="63">
        <f t="shared" si="2"/>
        <v>0.90917625489926446</v>
      </c>
      <c r="J17" s="64">
        <v>4775.0846083564275</v>
      </c>
      <c r="K17" s="113">
        <f t="shared" si="3"/>
        <v>0.93645154254624241</v>
      </c>
      <c r="L17" s="64">
        <f t="shared" si="4"/>
        <v>4918.3371466071203</v>
      </c>
      <c r="M17" s="145"/>
      <c r="N17" s="148"/>
      <c r="Q17" s="140"/>
      <c r="R17" s="119"/>
    </row>
    <row r="18" spans="1:18" x14ac:dyDescent="0.3">
      <c r="A18" s="1"/>
      <c r="B18" s="8">
        <v>300</v>
      </c>
      <c r="C18" s="150" t="s">
        <v>26</v>
      </c>
      <c r="D18" s="151"/>
      <c r="E18" s="113">
        <f t="shared" si="0"/>
        <v>0.46367746033786267</v>
      </c>
      <c r="F18" s="64">
        <v>2435.2803894404888</v>
      </c>
      <c r="G18" s="113">
        <f t="shared" si="1"/>
        <v>0.46367746033786267</v>
      </c>
      <c r="H18" s="64">
        <v>2435.2803894404888</v>
      </c>
      <c r="I18" s="63">
        <f t="shared" si="2"/>
        <v>0.46367746033786267</v>
      </c>
      <c r="J18" s="64">
        <v>2435.2803894404888</v>
      </c>
      <c r="K18" s="113">
        <f t="shared" si="3"/>
        <v>0.47758778414799857</v>
      </c>
      <c r="L18" s="64">
        <f t="shared" si="4"/>
        <v>2508.3388011237034</v>
      </c>
      <c r="M18" s="145"/>
      <c r="N18" s="148"/>
    </row>
    <row r="19" spans="1:18" x14ac:dyDescent="0.3">
      <c r="A19" s="1"/>
      <c r="B19" s="8">
        <v>400</v>
      </c>
      <c r="C19" s="150" t="s">
        <v>27</v>
      </c>
      <c r="D19" s="151"/>
      <c r="E19" s="113">
        <f t="shared" si="0"/>
        <v>1.5950822464193903</v>
      </c>
      <c r="F19" s="64">
        <v>8377.5314664192811</v>
      </c>
      <c r="G19" s="113">
        <f t="shared" si="1"/>
        <v>1.5950822464193903</v>
      </c>
      <c r="H19" s="64">
        <v>8377.5314664192811</v>
      </c>
      <c r="I19" s="63">
        <f t="shared" si="2"/>
        <v>1.5950822464193903</v>
      </c>
      <c r="J19" s="64">
        <v>8377.5314664192811</v>
      </c>
      <c r="K19" s="113">
        <f t="shared" si="3"/>
        <v>1.6429347138119721</v>
      </c>
      <c r="L19" s="64">
        <f>J19*1.03</f>
        <v>8628.8574104118597</v>
      </c>
      <c r="M19" s="145"/>
      <c r="N19" s="148"/>
      <c r="Q19" s="119"/>
    </row>
    <row r="20" spans="1:18" x14ac:dyDescent="0.3">
      <c r="A20" s="1"/>
      <c r="B20" s="8">
        <v>500</v>
      </c>
      <c r="C20" s="7" t="s">
        <v>28</v>
      </c>
      <c r="D20" s="30"/>
      <c r="E20" s="113">
        <f t="shared" si="0"/>
        <v>8.6656022034520747E-2</v>
      </c>
      <c r="F20" s="64">
        <v>455.12609332750645</v>
      </c>
      <c r="G20" s="113">
        <f t="shared" si="1"/>
        <v>8.6656022034520747E-2</v>
      </c>
      <c r="H20" s="64">
        <v>455.12609332750645</v>
      </c>
      <c r="I20" s="63">
        <f t="shared" si="2"/>
        <v>8.6656022034520747E-2</v>
      </c>
      <c r="J20" s="64">
        <v>455.12609332750645</v>
      </c>
      <c r="K20" s="113">
        <f t="shared" si="3"/>
        <v>8.9255702695556369E-2</v>
      </c>
      <c r="L20" s="64">
        <f t="shared" si="4"/>
        <v>468.77987612733165</v>
      </c>
      <c r="M20" s="145"/>
      <c r="N20" s="148"/>
    </row>
    <row r="21" spans="1:18" x14ac:dyDescent="0.3">
      <c r="A21" s="1"/>
      <c r="B21" s="8">
        <v>700</v>
      </c>
      <c r="C21" s="150" t="s">
        <v>29</v>
      </c>
      <c r="D21" s="151"/>
      <c r="E21" s="113">
        <f t="shared" si="0"/>
        <v>0</v>
      </c>
      <c r="F21" s="64">
        <v>0</v>
      </c>
      <c r="G21" s="113">
        <f t="shared" si="1"/>
        <v>0</v>
      </c>
      <c r="H21" s="64">
        <v>0</v>
      </c>
      <c r="I21" s="63">
        <f t="shared" si="2"/>
        <v>0</v>
      </c>
      <c r="J21" s="64">
        <v>0</v>
      </c>
      <c r="K21" s="113">
        <f t="shared" si="3"/>
        <v>0</v>
      </c>
      <c r="L21" s="64">
        <v>0</v>
      </c>
      <c r="M21" s="146"/>
      <c r="N21" s="149"/>
      <c r="R21" s="119"/>
    </row>
    <row r="22" spans="1:18" x14ac:dyDescent="0.3">
      <c r="A22" s="1"/>
      <c r="B22" s="9"/>
      <c r="C22" s="10" t="s">
        <v>30</v>
      </c>
      <c r="D22" s="10"/>
      <c r="E22" s="11">
        <f t="shared" ref="E22" si="5">SUM(E13:E21)</f>
        <v>22.143854252310586</v>
      </c>
      <c r="F22" s="32">
        <f t="shared" ref="F22" si="6">SUM(F13:F21)</f>
        <v>116301.73691856046</v>
      </c>
      <c r="G22" s="11">
        <f t="shared" ref="G22:L22" si="7">SUM(G13:G21)</f>
        <v>22.143854252310586</v>
      </c>
      <c r="H22" s="32">
        <f t="shared" si="7"/>
        <v>116301.73691856046</v>
      </c>
      <c r="I22" s="11">
        <f t="shared" si="7"/>
        <v>13.841329547906636</v>
      </c>
      <c r="J22" s="32">
        <f t="shared" si="7"/>
        <v>72696.046918560431</v>
      </c>
      <c r="K22" s="11">
        <f t="shared" si="7"/>
        <v>14.252848563689859</v>
      </c>
      <c r="L22" s="32">
        <f t="shared" si="7"/>
        <v>74857.385941355504</v>
      </c>
      <c r="M22" s="124"/>
      <c r="N22" s="12"/>
      <c r="R22" s="119"/>
    </row>
    <row r="23" spans="1:18" x14ac:dyDescent="0.3">
      <c r="A23" s="1"/>
      <c r="B23" s="13"/>
      <c r="C23" s="14"/>
      <c r="D23" s="14"/>
      <c r="E23" s="15"/>
      <c r="F23" s="37"/>
      <c r="G23" s="15"/>
      <c r="H23" s="37"/>
      <c r="I23" s="15"/>
      <c r="J23" s="37"/>
      <c r="K23" s="15"/>
      <c r="L23" s="37"/>
      <c r="M23" s="125"/>
      <c r="N23" s="16"/>
    </row>
    <row r="24" spans="1:18" ht="17.399999999999999" x14ac:dyDescent="0.3">
      <c r="A24" s="1"/>
      <c r="B24" s="17" t="s">
        <v>31</v>
      </c>
      <c r="C24" s="10"/>
      <c r="D24" s="10"/>
      <c r="E24" s="48" t="s">
        <v>32</v>
      </c>
      <c r="F24" s="49" t="s">
        <v>13</v>
      </c>
      <c r="G24" s="48" t="s">
        <v>32</v>
      </c>
      <c r="H24" s="49" t="s">
        <v>13</v>
      </c>
      <c r="I24" s="48" t="s">
        <v>32</v>
      </c>
      <c r="J24" s="49" t="s">
        <v>13</v>
      </c>
      <c r="K24" s="48" t="s">
        <v>32</v>
      </c>
      <c r="L24" s="49" t="s">
        <v>13</v>
      </c>
      <c r="M24" s="126" t="s">
        <v>14</v>
      </c>
      <c r="N24" s="18" t="s">
        <v>15</v>
      </c>
    </row>
    <row r="25" spans="1:18" x14ac:dyDescent="0.3">
      <c r="A25" s="1"/>
      <c r="B25" s="8">
        <v>300</v>
      </c>
      <c r="C25" s="151" t="s">
        <v>33</v>
      </c>
      <c r="D25" s="152"/>
      <c r="E25" s="57">
        <f>F25/$E$8</f>
        <v>1.4963598971722365</v>
      </c>
      <c r="F25" s="58">
        <v>7859.0318159383041</v>
      </c>
      <c r="G25" s="57">
        <f>H25/$E$8</f>
        <v>1.4963598971722365</v>
      </c>
      <c r="H25" s="58">
        <v>7859.0318159383041</v>
      </c>
      <c r="I25" s="57">
        <f>J25/$E$8</f>
        <v>1.4963598971722365</v>
      </c>
      <c r="J25" s="58">
        <v>7859.0318159383041</v>
      </c>
      <c r="K25" s="57">
        <f>L25/$E$8</f>
        <v>1.7539341215894595</v>
      </c>
      <c r="L25" s="58">
        <v>9211.8374000000003</v>
      </c>
      <c r="M25" s="127" t="s">
        <v>73</v>
      </c>
      <c r="N25" s="153" t="s">
        <v>34</v>
      </c>
    </row>
    <row r="26" spans="1:18" x14ac:dyDescent="0.3">
      <c r="A26" s="1"/>
      <c r="B26" s="8">
        <v>600</v>
      </c>
      <c r="C26" s="7" t="s">
        <v>35</v>
      </c>
      <c r="D26" s="30"/>
      <c r="E26" s="57"/>
      <c r="F26" s="62"/>
      <c r="G26" s="57"/>
      <c r="H26" s="62"/>
      <c r="I26" s="57"/>
      <c r="J26" s="62"/>
      <c r="K26" s="57"/>
      <c r="L26" s="62"/>
      <c r="M26" s="128"/>
      <c r="N26" s="154"/>
    </row>
    <row r="27" spans="1:18" x14ac:dyDescent="0.3">
      <c r="A27" s="1"/>
      <c r="B27" s="8"/>
      <c r="C27" s="7">
        <v>610</v>
      </c>
      <c r="D27" s="30" t="s">
        <v>36</v>
      </c>
      <c r="E27" s="57">
        <f>F27/$E$8</f>
        <v>2.8957007900706939</v>
      </c>
      <c r="F27" s="58">
        <v>15208.510119530292</v>
      </c>
      <c r="G27" s="57">
        <f>H27/$E$8</f>
        <v>2.8957007900706939</v>
      </c>
      <c r="H27" s="58">
        <v>15208.510119530292</v>
      </c>
      <c r="I27" s="57">
        <f>J27/$E$8</f>
        <v>2.8957007900706939</v>
      </c>
      <c r="J27" s="58">
        <v>15208.510119530292</v>
      </c>
      <c r="K27" s="57">
        <f>L27/$E$8</f>
        <v>1.7584031034671845</v>
      </c>
      <c r="L27" s="58">
        <v>9235.3089397200001</v>
      </c>
      <c r="M27" s="144" t="s">
        <v>37</v>
      </c>
      <c r="N27" s="154"/>
    </row>
    <row r="28" spans="1:18" x14ac:dyDescent="0.3">
      <c r="A28" s="1"/>
      <c r="B28" s="8"/>
      <c r="C28" s="7">
        <v>620</v>
      </c>
      <c r="D28" s="30" t="s">
        <v>38</v>
      </c>
      <c r="E28" s="57">
        <f>F28/$E$8</f>
        <v>1.0980015165080794</v>
      </c>
      <c r="F28" s="58">
        <v>5766.8137648520842</v>
      </c>
      <c r="G28" s="57">
        <f>H28/$E$8</f>
        <v>1.0980015165080794</v>
      </c>
      <c r="H28" s="58">
        <v>5766.8137648520842</v>
      </c>
      <c r="I28" s="57">
        <f>J28/$E$8</f>
        <v>1.0980015165080794</v>
      </c>
      <c r="J28" s="58">
        <v>5766.8137648520842</v>
      </c>
      <c r="K28" s="57">
        <f>L28/$E$8</f>
        <v>0.90588637346756529</v>
      </c>
      <c r="L28" s="58">
        <v>4757.8058220889998</v>
      </c>
      <c r="M28" s="145"/>
      <c r="N28" s="154"/>
    </row>
    <row r="29" spans="1:18" x14ac:dyDescent="0.3">
      <c r="A29" s="1"/>
      <c r="B29" s="8"/>
      <c r="C29" s="7">
        <v>630</v>
      </c>
      <c r="D29" s="30" t="s">
        <v>39</v>
      </c>
      <c r="E29" s="57">
        <f>F29/$E$8</f>
        <v>0.14130601049063532</v>
      </c>
      <c r="F29" s="58">
        <v>742.15329769786581</v>
      </c>
      <c r="G29" s="57">
        <f>H29/$E$8</f>
        <v>0.14130601049063532</v>
      </c>
      <c r="H29" s="58">
        <v>742.15329769786581</v>
      </c>
      <c r="I29" s="57">
        <f>J29/$E$8</f>
        <v>0.14130601049063532</v>
      </c>
      <c r="J29" s="58">
        <v>742.15329769786581</v>
      </c>
      <c r="K29" s="57">
        <f>L29/$E$8</f>
        <v>0.13728215420841186</v>
      </c>
      <c r="L29" s="58">
        <v>721.01960211799997</v>
      </c>
      <c r="M29" s="146"/>
      <c r="N29" s="154"/>
    </row>
    <row r="30" spans="1:18" x14ac:dyDescent="0.3">
      <c r="A30" s="1"/>
      <c r="B30" s="8">
        <v>700</v>
      </c>
      <c r="C30" s="151" t="s">
        <v>40</v>
      </c>
      <c r="D30" s="152"/>
      <c r="E30" s="57">
        <f>F30/$E$8</f>
        <v>8.1269682603149207E-2</v>
      </c>
      <c r="F30" s="131">
        <v>426.8365</v>
      </c>
      <c r="G30" s="57">
        <f>H30/$E$8</f>
        <v>0.89100359856057576</v>
      </c>
      <c r="H30" s="141">
        <v>4679.6400000000003</v>
      </c>
      <c r="I30" s="142">
        <f>J30/$E$8</f>
        <v>0.89100359856057576</v>
      </c>
      <c r="J30" s="141">
        <v>4679.6400000000003</v>
      </c>
      <c r="K30" s="142">
        <f>L30/$E$8</f>
        <v>0.84825688772110197</v>
      </c>
      <c r="L30" s="141">
        <v>4455.13</v>
      </c>
      <c r="M30" s="127" t="s">
        <v>73</v>
      </c>
      <c r="N30" s="155"/>
    </row>
    <row r="31" spans="1:18" ht="15" thickBot="1" x14ac:dyDescent="0.35">
      <c r="A31" s="1"/>
      <c r="B31" s="19"/>
      <c r="C31" s="20" t="s">
        <v>41</v>
      </c>
      <c r="D31" s="20"/>
      <c r="E31" s="59">
        <f t="shared" ref="E31:F31" si="8">SUM(E25:E30)</f>
        <v>5.7126378968447931</v>
      </c>
      <c r="F31" s="60">
        <f t="shared" si="8"/>
        <v>30003.345498018549</v>
      </c>
      <c r="G31" s="59">
        <f t="shared" ref="G31:H31" si="9">SUM(G25:G30)</f>
        <v>6.5223718128022199</v>
      </c>
      <c r="H31" s="60">
        <f t="shared" si="9"/>
        <v>34256.148998018551</v>
      </c>
      <c r="I31" s="59">
        <f t="shared" ref="I31:J31" si="10">SUM(I25:I30)</f>
        <v>6.5223718128022199</v>
      </c>
      <c r="J31" s="60">
        <f t="shared" si="10"/>
        <v>34256.148998018551</v>
      </c>
      <c r="K31" s="59">
        <f t="shared" ref="K31:L31" si="11">SUM(K25:K30)</f>
        <v>5.4037626404537233</v>
      </c>
      <c r="L31" s="60">
        <f t="shared" si="11"/>
        <v>28381.101763927003</v>
      </c>
      <c r="M31" s="129"/>
      <c r="N31" s="21"/>
    </row>
    <row r="32" spans="1:18" x14ac:dyDescent="0.3">
      <c r="A32" s="1"/>
      <c r="B32" s="22"/>
      <c r="C32" s="6"/>
      <c r="D32" s="6"/>
      <c r="E32" s="23"/>
      <c r="F32" s="24"/>
      <c r="G32" s="23"/>
      <c r="H32" s="24"/>
      <c r="I32" s="23"/>
      <c r="J32" s="24"/>
      <c r="K32" s="23"/>
      <c r="L32" s="24"/>
      <c r="M32" s="25"/>
      <c r="N32" s="1"/>
    </row>
    <row r="33" spans="1:14" x14ac:dyDescent="0.3">
      <c r="A33" s="1"/>
      <c r="B33" s="167" t="s">
        <v>42</v>
      </c>
      <c r="C33" s="167"/>
      <c r="D33" s="167"/>
      <c r="E33" s="23">
        <f t="shared" ref="E33:F33" si="12">E31+E22</f>
        <v>27.856492149155379</v>
      </c>
      <c r="F33" s="24">
        <f t="shared" si="12"/>
        <v>146305.08241657901</v>
      </c>
      <c r="G33" s="23">
        <f t="shared" ref="G33:H33" si="13">G31+G22</f>
        <v>28.666226065112806</v>
      </c>
      <c r="H33" s="24">
        <f t="shared" si="13"/>
        <v>150557.88591657902</v>
      </c>
      <c r="I33" s="23">
        <f t="shared" ref="I33:J33" si="14">I31+I22</f>
        <v>20.363701360708856</v>
      </c>
      <c r="J33" s="24">
        <f t="shared" si="14"/>
        <v>106952.19591657899</v>
      </c>
      <c r="K33" s="23">
        <f t="shared" ref="K33:L33" si="15">K31+K22</f>
        <v>19.656611204143584</v>
      </c>
      <c r="L33" s="24">
        <f t="shared" si="15"/>
        <v>103238.4877052825</v>
      </c>
      <c r="M33" s="25"/>
      <c r="N33" s="1"/>
    </row>
    <row r="34" spans="1:14" x14ac:dyDescent="0.3">
      <c r="A34" s="1"/>
      <c r="B34" s="22" t="s">
        <v>43</v>
      </c>
      <c r="C34" s="46"/>
      <c r="D34" s="27">
        <v>0.22</v>
      </c>
      <c r="E34" s="26">
        <f>E33*D34</f>
        <v>6.1284282728141832</v>
      </c>
      <c r="F34" s="24">
        <f>F33*D34</f>
        <v>32187.118131647381</v>
      </c>
      <c r="G34" s="26">
        <f>G33*D34</f>
        <v>6.3065697343248175</v>
      </c>
      <c r="H34" s="24">
        <f>H33*D34</f>
        <v>33122.734901647382</v>
      </c>
      <c r="I34" s="26">
        <f>I33*D34</f>
        <v>4.4800142993559486</v>
      </c>
      <c r="J34" s="24">
        <f>J33*D34</f>
        <v>23529.483101647376</v>
      </c>
      <c r="K34" s="26">
        <f>K33*D34</f>
        <v>4.3244544649115886</v>
      </c>
      <c r="L34" s="24">
        <f>L33*D34</f>
        <v>22712.467295162151</v>
      </c>
      <c r="M34" s="1"/>
      <c r="N34" s="1"/>
    </row>
    <row r="35" spans="1:14" x14ac:dyDescent="0.3">
      <c r="A35" s="1"/>
      <c r="B35" s="6" t="s">
        <v>44</v>
      </c>
      <c r="C35" s="6"/>
      <c r="D35" s="6"/>
      <c r="E35" s="28">
        <f t="shared" ref="E35:F35" si="16">E34+E33</f>
        <v>33.984920421969562</v>
      </c>
      <c r="F35" s="24">
        <f t="shared" si="16"/>
        <v>178492.20054822639</v>
      </c>
      <c r="G35" s="28">
        <f t="shared" ref="G35:H35" si="17">G34+G33</f>
        <v>34.97279579943762</v>
      </c>
      <c r="H35" s="24">
        <f t="shared" si="17"/>
        <v>183680.62081822639</v>
      </c>
      <c r="I35" s="28">
        <f t="shared" ref="I35:J35" si="18">I34+I33</f>
        <v>24.843715660064802</v>
      </c>
      <c r="J35" s="24">
        <f t="shared" si="18"/>
        <v>130481.67901822636</v>
      </c>
      <c r="K35" s="28">
        <f t="shared" ref="K35:L35" si="19">K34+K33</f>
        <v>23.981065669055173</v>
      </c>
      <c r="L35" s="24">
        <f t="shared" si="19"/>
        <v>125950.95500044465</v>
      </c>
      <c r="M35" s="40"/>
      <c r="N35" s="1"/>
    </row>
    <row r="36" spans="1:14" x14ac:dyDescent="0.3">
      <c r="A36" s="1"/>
      <c r="B36" s="6" t="s">
        <v>45</v>
      </c>
      <c r="C36" s="6"/>
      <c r="D36" s="6"/>
      <c r="E36" s="53" t="s">
        <v>71</v>
      </c>
      <c r="F36" s="24">
        <f>F33*3</f>
        <v>438915.24724973703</v>
      </c>
      <c r="G36" s="53" t="s">
        <v>46</v>
      </c>
      <c r="H36" s="24">
        <f>H33*1</f>
        <v>150557.88591657902</v>
      </c>
      <c r="I36" s="53" t="s">
        <v>47</v>
      </c>
      <c r="J36" s="24">
        <f>J33*2</f>
        <v>213904.39183315798</v>
      </c>
      <c r="K36" s="53" t="s">
        <v>48</v>
      </c>
      <c r="L36" s="24">
        <f>L33*12</f>
        <v>1238861.85246339</v>
      </c>
      <c r="M36" s="41"/>
      <c r="N36" s="42"/>
    </row>
    <row r="37" spans="1:14" ht="15" thickBot="1" x14ac:dyDescent="0.35">
      <c r="A37" s="1"/>
      <c r="B37" s="6" t="s">
        <v>49</v>
      </c>
      <c r="C37" s="6"/>
      <c r="D37" s="6"/>
      <c r="E37" s="54" t="s">
        <v>71</v>
      </c>
      <c r="F37" s="29">
        <f>F35*3</f>
        <v>535476.60164467921</v>
      </c>
      <c r="G37" s="54" t="s">
        <v>46</v>
      </c>
      <c r="H37" s="29">
        <f>H35*1</f>
        <v>183680.62081822639</v>
      </c>
      <c r="I37" s="54" t="s">
        <v>47</v>
      </c>
      <c r="J37" s="29">
        <f>J35*2</f>
        <v>260963.35803645273</v>
      </c>
      <c r="K37" s="54" t="s">
        <v>48</v>
      </c>
      <c r="L37" s="29">
        <f>L35*12</f>
        <v>1511411.4600053357</v>
      </c>
      <c r="M37" s="43"/>
      <c r="N37" s="44"/>
    </row>
    <row r="38" spans="1:14" ht="15.6" x14ac:dyDescent="0.3">
      <c r="A38" s="1"/>
      <c r="B38" s="143"/>
      <c r="C38" s="143"/>
      <c r="D38" s="143"/>
      <c r="E38" s="47"/>
      <c r="F38" s="2"/>
      <c r="G38" s="47"/>
      <c r="H38" s="2"/>
      <c r="I38" s="47"/>
      <c r="J38" s="2"/>
      <c r="K38" s="47"/>
      <c r="L38" s="2"/>
      <c r="M38" s="1"/>
      <c r="N38" s="1"/>
    </row>
    <row r="39" spans="1:14" ht="15.6" x14ac:dyDescent="0.3">
      <c r="A39" s="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1"/>
      <c r="N39" s="1"/>
    </row>
    <row r="40" spans="1:14" ht="15.6" x14ac:dyDescent="0.3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1"/>
      <c r="N40" s="1"/>
    </row>
    <row r="41" spans="1:14" ht="15.6" x14ac:dyDescent="0.3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61"/>
      <c r="N41" s="1"/>
    </row>
    <row r="42" spans="1:14" x14ac:dyDescent="0.3">
      <c r="A42" s="1"/>
      <c r="B42" s="6" t="s">
        <v>50</v>
      </c>
      <c r="C42" s="6"/>
      <c r="D42" s="6"/>
      <c r="E42" s="118" t="s">
        <v>51</v>
      </c>
      <c r="F42" s="1"/>
      <c r="G42" s="118"/>
      <c r="H42" s="1"/>
      <c r="I42" s="118"/>
      <c r="J42" s="1"/>
      <c r="K42" s="1"/>
      <c r="L42" s="1"/>
      <c r="M42" s="61"/>
      <c r="N42" s="1"/>
    </row>
    <row r="43" spans="1:14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61"/>
      <c r="N43" s="1"/>
    </row>
    <row r="44" spans="1:14" x14ac:dyDescent="0.3">
      <c r="A44" s="1"/>
      <c r="B44" s="38" t="s">
        <v>52</v>
      </c>
      <c r="C44" s="38"/>
      <c r="D44" s="38"/>
      <c r="E44" s="38" t="s">
        <v>52</v>
      </c>
      <c r="F44" s="1"/>
      <c r="G44" s="38"/>
      <c r="H44" s="1"/>
      <c r="I44" s="38"/>
      <c r="J44" s="1"/>
      <c r="K44" s="38"/>
      <c r="L44" s="1"/>
      <c r="M44" s="61"/>
      <c r="N44" s="1"/>
    </row>
  </sheetData>
  <mergeCells count="18">
    <mergeCell ref="M13:M14"/>
    <mergeCell ref="K11:L11"/>
    <mergeCell ref="I11:J11"/>
    <mergeCell ref="A3:N3"/>
    <mergeCell ref="B33:D33"/>
    <mergeCell ref="G11:H11"/>
    <mergeCell ref="E11:F11"/>
    <mergeCell ref="B38:D38"/>
    <mergeCell ref="M15:M21"/>
    <mergeCell ref="N15:N21"/>
    <mergeCell ref="C18:D18"/>
    <mergeCell ref="C19:D19"/>
    <mergeCell ref="C21:D21"/>
    <mergeCell ref="C25:D25"/>
    <mergeCell ref="N25:N30"/>
    <mergeCell ref="M27:M29"/>
    <mergeCell ref="C30:D30"/>
    <mergeCell ref="C15:D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4AC50-B895-4D63-81AC-1CB86B313821}">
  <dimension ref="A1:P134"/>
  <sheetViews>
    <sheetView topLeftCell="A4" zoomScaleNormal="100" workbookViewId="0">
      <selection activeCell="W37" sqref="W37"/>
    </sheetView>
  </sheetViews>
  <sheetFormatPr defaultRowHeight="14.4" x14ac:dyDescent="0.3"/>
  <cols>
    <col min="1" max="1" width="9.109375" style="67" customWidth="1"/>
    <col min="2" max="2" width="7.88671875" style="67" customWidth="1"/>
    <col min="3" max="3" width="14.6640625" style="67" customWidth="1"/>
    <col min="4" max="4" width="14.33203125" style="67" customWidth="1"/>
    <col min="5" max="6" width="14.6640625" style="67" customWidth="1"/>
    <col min="7" max="7" width="14.6640625" style="74" customWidth="1"/>
    <col min="8" max="257" width="9.109375" style="67"/>
    <col min="258" max="258" width="7.88671875" style="67" customWidth="1"/>
    <col min="259" max="259" width="14.6640625" style="67" customWidth="1"/>
    <col min="260" max="260" width="14.33203125" style="67" customWidth="1"/>
    <col min="261" max="263" width="14.6640625" style="67" customWidth="1"/>
    <col min="264" max="513" width="9.109375" style="67"/>
    <col min="514" max="514" width="7.88671875" style="67" customWidth="1"/>
    <col min="515" max="515" width="14.6640625" style="67" customWidth="1"/>
    <col min="516" max="516" width="14.33203125" style="67" customWidth="1"/>
    <col min="517" max="519" width="14.6640625" style="67" customWidth="1"/>
    <col min="520" max="769" width="9.109375" style="67"/>
    <col min="770" max="770" width="7.88671875" style="67" customWidth="1"/>
    <col min="771" max="771" width="14.6640625" style="67" customWidth="1"/>
    <col min="772" max="772" width="14.33203125" style="67" customWidth="1"/>
    <col min="773" max="775" width="14.6640625" style="67" customWidth="1"/>
    <col min="776" max="1025" width="9.109375" style="67"/>
    <col min="1026" max="1026" width="7.88671875" style="67" customWidth="1"/>
    <col min="1027" max="1027" width="14.6640625" style="67" customWidth="1"/>
    <col min="1028" max="1028" width="14.33203125" style="67" customWidth="1"/>
    <col min="1029" max="1031" width="14.6640625" style="67" customWidth="1"/>
    <col min="1032" max="1281" width="9.109375" style="67"/>
    <col min="1282" max="1282" width="7.88671875" style="67" customWidth="1"/>
    <col min="1283" max="1283" width="14.6640625" style="67" customWidth="1"/>
    <col min="1284" max="1284" width="14.33203125" style="67" customWidth="1"/>
    <col min="1285" max="1287" width="14.6640625" style="67" customWidth="1"/>
    <col min="1288" max="1537" width="9.109375" style="67"/>
    <col min="1538" max="1538" width="7.88671875" style="67" customWidth="1"/>
    <col min="1539" max="1539" width="14.6640625" style="67" customWidth="1"/>
    <col min="1540" max="1540" width="14.33203125" style="67" customWidth="1"/>
    <col min="1541" max="1543" width="14.6640625" style="67" customWidth="1"/>
    <col min="1544" max="1793" width="9.109375" style="67"/>
    <col min="1794" max="1794" width="7.88671875" style="67" customWidth="1"/>
    <col min="1795" max="1795" width="14.6640625" style="67" customWidth="1"/>
    <col min="1796" max="1796" width="14.33203125" style="67" customWidth="1"/>
    <col min="1797" max="1799" width="14.6640625" style="67" customWidth="1"/>
    <col min="1800" max="2049" width="9.109375" style="67"/>
    <col min="2050" max="2050" width="7.88671875" style="67" customWidth="1"/>
    <col min="2051" max="2051" width="14.6640625" style="67" customWidth="1"/>
    <col min="2052" max="2052" width="14.33203125" style="67" customWidth="1"/>
    <col min="2053" max="2055" width="14.6640625" style="67" customWidth="1"/>
    <col min="2056" max="2305" width="9.109375" style="67"/>
    <col min="2306" max="2306" width="7.88671875" style="67" customWidth="1"/>
    <col min="2307" max="2307" width="14.6640625" style="67" customWidth="1"/>
    <col min="2308" max="2308" width="14.33203125" style="67" customWidth="1"/>
    <col min="2309" max="2311" width="14.6640625" style="67" customWidth="1"/>
    <col min="2312" max="2561" width="9.109375" style="67"/>
    <col min="2562" max="2562" width="7.88671875" style="67" customWidth="1"/>
    <col min="2563" max="2563" width="14.6640625" style="67" customWidth="1"/>
    <col min="2564" max="2564" width="14.33203125" style="67" customWidth="1"/>
    <col min="2565" max="2567" width="14.6640625" style="67" customWidth="1"/>
    <col min="2568" max="2817" width="9.109375" style="67"/>
    <col min="2818" max="2818" width="7.88671875" style="67" customWidth="1"/>
    <col min="2819" max="2819" width="14.6640625" style="67" customWidth="1"/>
    <col min="2820" max="2820" width="14.33203125" style="67" customWidth="1"/>
    <col min="2821" max="2823" width="14.6640625" style="67" customWidth="1"/>
    <col min="2824" max="3073" width="9.109375" style="67"/>
    <col min="3074" max="3074" width="7.88671875" style="67" customWidth="1"/>
    <col min="3075" max="3075" width="14.6640625" style="67" customWidth="1"/>
    <col min="3076" max="3076" width="14.33203125" style="67" customWidth="1"/>
    <col min="3077" max="3079" width="14.6640625" style="67" customWidth="1"/>
    <col min="3080" max="3329" width="9.109375" style="67"/>
    <col min="3330" max="3330" width="7.88671875" style="67" customWidth="1"/>
    <col min="3331" max="3331" width="14.6640625" style="67" customWidth="1"/>
    <col min="3332" max="3332" width="14.33203125" style="67" customWidth="1"/>
    <col min="3333" max="3335" width="14.6640625" style="67" customWidth="1"/>
    <col min="3336" max="3585" width="9.109375" style="67"/>
    <col min="3586" max="3586" width="7.88671875" style="67" customWidth="1"/>
    <col min="3587" max="3587" width="14.6640625" style="67" customWidth="1"/>
    <col min="3588" max="3588" width="14.33203125" style="67" customWidth="1"/>
    <col min="3589" max="3591" width="14.6640625" style="67" customWidth="1"/>
    <col min="3592" max="3841" width="9.109375" style="67"/>
    <col min="3842" max="3842" width="7.88671875" style="67" customWidth="1"/>
    <col min="3843" max="3843" width="14.6640625" style="67" customWidth="1"/>
    <col min="3844" max="3844" width="14.33203125" style="67" customWidth="1"/>
    <col min="3845" max="3847" width="14.6640625" style="67" customWidth="1"/>
    <col min="3848" max="4097" width="9.109375" style="67"/>
    <col min="4098" max="4098" width="7.88671875" style="67" customWidth="1"/>
    <col min="4099" max="4099" width="14.6640625" style="67" customWidth="1"/>
    <col min="4100" max="4100" width="14.33203125" style="67" customWidth="1"/>
    <col min="4101" max="4103" width="14.6640625" style="67" customWidth="1"/>
    <col min="4104" max="4353" width="9.109375" style="67"/>
    <col min="4354" max="4354" width="7.88671875" style="67" customWidth="1"/>
    <col min="4355" max="4355" width="14.6640625" style="67" customWidth="1"/>
    <col min="4356" max="4356" width="14.33203125" style="67" customWidth="1"/>
    <col min="4357" max="4359" width="14.6640625" style="67" customWidth="1"/>
    <col min="4360" max="4609" width="9.109375" style="67"/>
    <col min="4610" max="4610" width="7.88671875" style="67" customWidth="1"/>
    <col min="4611" max="4611" width="14.6640625" style="67" customWidth="1"/>
    <col min="4612" max="4612" width="14.33203125" style="67" customWidth="1"/>
    <col min="4613" max="4615" width="14.6640625" style="67" customWidth="1"/>
    <col min="4616" max="4865" width="9.109375" style="67"/>
    <col min="4866" max="4866" width="7.88671875" style="67" customWidth="1"/>
    <col min="4867" max="4867" width="14.6640625" style="67" customWidth="1"/>
    <col min="4868" max="4868" width="14.33203125" style="67" customWidth="1"/>
    <col min="4869" max="4871" width="14.6640625" style="67" customWidth="1"/>
    <col min="4872" max="5121" width="9.109375" style="67"/>
    <col min="5122" max="5122" width="7.88671875" style="67" customWidth="1"/>
    <col min="5123" max="5123" width="14.6640625" style="67" customWidth="1"/>
    <col min="5124" max="5124" width="14.33203125" style="67" customWidth="1"/>
    <col min="5125" max="5127" width="14.6640625" style="67" customWidth="1"/>
    <col min="5128" max="5377" width="9.109375" style="67"/>
    <col min="5378" max="5378" width="7.88671875" style="67" customWidth="1"/>
    <col min="5379" max="5379" width="14.6640625" style="67" customWidth="1"/>
    <col min="5380" max="5380" width="14.33203125" style="67" customWidth="1"/>
    <col min="5381" max="5383" width="14.6640625" style="67" customWidth="1"/>
    <col min="5384" max="5633" width="9.109375" style="67"/>
    <col min="5634" max="5634" width="7.88671875" style="67" customWidth="1"/>
    <col min="5635" max="5635" width="14.6640625" style="67" customWidth="1"/>
    <col min="5636" max="5636" width="14.33203125" style="67" customWidth="1"/>
    <col min="5637" max="5639" width="14.6640625" style="67" customWidth="1"/>
    <col min="5640" max="5889" width="9.109375" style="67"/>
    <col min="5890" max="5890" width="7.88671875" style="67" customWidth="1"/>
    <col min="5891" max="5891" width="14.6640625" style="67" customWidth="1"/>
    <col min="5892" max="5892" width="14.33203125" style="67" customWidth="1"/>
    <col min="5893" max="5895" width="14.6640625" style="67" customWidth="1"/>
    <col min="5896" max="6145" width="9.109375" style="67"/>
    <col min="6146" max="6146" width="7.88671875" style="67" customWidth="1"/>
    <col min="6147" max="6147" width="14.6640625" style="67" customWidth="1"/>
    <col min="6148" max="6148" width="14.33203125" style="67" customWidth="1"/>
    <col min="6149" max="6151" width="14.6640625" style="67" customWidth="1"/>
    <col min="6152" max="6401" width="9.109375" style="67"/>
    <col min="6402" max="6402" width="7.88671875" style="67" customWidth="1"/>
    <col min="6403" max="6403" width="14.6640625" style="67" customWidth="1"/>
    <col min="6404" max="6404" width="14.33203125" style="67" customWidth="1"/>
    <col min="6405" max="6407" width="14.6640625" style="67" customWidth="1"/>
    <col min="6408" max="6657" width="9.109375" style="67"/>
    <col min="6658" max="6658" width="7.88671875" style="67" customWidth="1"/>
    <col min="6659" max="6659" width="14.6640625" style="67" customWidth="1"/>
    <col min="6660" max="6660" width="14.33203125" style="67" customWidth="1"/>
    <col min="6661" max="6663" width="14.6640625" style="67" customWidth="1"/>
    <col min="6664" max="6913" width="9.109375" style="67"/>
    <col min="6914" max="6914" width="7.88671875" style="67" customWidth="1"/>
    <col min="6915" max="6915" width="14.6640625" style="67" customWidth="1"/>
    <col min="6916" max="6916" width="14.33203125" style="67" customWidth="1"/>
    <col min="6917" max="6919" width="14.6640625" style="67" customWidth="1"/>
    <col min="6920" max="7169" width="9.109375" style="67"/>
    <col min="7170" max="7170" width="7.88671875" style="67" customWidth="1"/>
    <col min="7171" max="7171" width="14.6640625" style="67" customWidth="1"/>
    <col min="7172" max="7172" width="14.33203125" style="67" customWidth="1"/>
    <col min="7173" max="7175" width="14.6640625" style="67" customWidth="1"/>
    <col min="7176" max="7425" width="9.109375" style="67"/>
    <col min="7426" max="7426" width="7.88671875" style="67" customWidth="1"/>
    <col min="7427" max="7427" width="14.6640625" style="67" customWidth="1"/>
    <col min="7428" max="7428" width="14.33203125" style="67" customWidth="1"/>
    <col min="7429" max="7431" width="14.6640625" style="67" customWidth="1"/>
    <col min="7432" max="7681" width="9.109375" style="67"/>
    <col min="7682" max="7682" width="7.88671875" style="67" customWidth="1"/>
    <col min="7683" max="7683" width="14.6640625" style="67" customWidth="1"/>
    <col min="7684" max="7684" width="14.33203125" style="67" customWidth="1"/>
    <col min="7685" max="7687" width="14.6640625" style="67" customWidth="1"/>
    <col min="7688" max="7937" width="9.109375" style="67"/>
    <col min="7938" max="7938" width="7.88671875" style="67" customWidth="1"/>
    <col min="7939" max="7939" width="14.6640625" style="67" customWidth="1"/>
    <col min="7940" max="7940" width="14.33203125" style="67" customWidth="1"/>
    <col min="7941" max="7943" width="14.6640625" style="67" customWidth="1"/>
    <col min="7944" max="8193" width="9.109375" style="67"/>
    <col min="8194" max="8194" width="7.88671875" style="67" customWidth="1"/>
    <col min="8195" max="8195" width="14.6640625" style="67" customWidth="1"/>
    <col min="8196" max="8196" width="14.33203125" style="67" customWidth="1"/>
    <col min="8197" max="8199" width="14.6640625" style="67" customWidth="1"/>
    <col min="8200" max="8449" width="9.109375" style="67"/>
    <col min="8450" max="8450" width="7.88671875" style="67" customWidth="1"/>
    <col min="8451" max="8451" width="14.6640625" style="67" customWidth="1"/>
    <col min="8452" max="8452" width="14.33203125" style="67" customWidth="1"/>
    <col min="8453" max="8455" width="14.6640625" style="67" customWidth="1"/>
    <col min="8456" max="8705" width="9.109375" style="67"/>
    <col min="8706" max="8706" width="7.88671875" style="67" customWidth="1"/>
    <col min="8707" max="8707" width="14.6640625" style="67" customWidth="1"/>
    <col min="8708" max="8708" width="14.33203125" style="67" customWidth="1"/>
    <col min="8709" max="8711" width="14.6640625" style="67" customWidth="1"/>
    <col min="8712" max="8961" width="9.109375" style="67"/>
    <col min="8962" max="8962" width="7.88671875" style="67" customWidth="1"/>
    <col min="8963" max="8963" width="14.6640625" style="67" customWidth="1"/>
    <col min="8964" max="8964" width="14.33203125" style="67" customWidth="1"/>
    <col min="8965" max="8967" width="14.6640625" style="67" customWidth="1"/>
    <col min="8968" max="9217" width="9.109375" style="67"/>
    <col min="9218" max="9218" width="7.88671875" style="67" customWidth="1"/>
    <col min="9219" max="9219" width="14.6640625" style="67" customWidth="1"/>
    <col min="9220" max="9220" width="14.33203125" style="67" customWidth="1"/>
    <col min="9221" max="9223" width="14.6640625" style="67" customWidth="1"/>
    <col min="9224" max="9473" width="9.109375" style="67"/>
    <col min="9474" max="9474" width="7.88671875" style="67" customWidth="1"/>
    <col min="9475" max="9475" width="14.6640625" style="67" customWidth="1"/>
    <col min="9476" max="9476" width="14.33203125" style="67" customWidth="1"/>
    <col min="9477" max="9479" width="14.6640625" style="67" customWidth="1"/>
    <col min="9480" max="9729" width="9.109375" style="67"/>
    <col min="9730" max="9730" width="7.88671875" style="67" customWidth="1"/>
    <col min="9731" max="9731" width="14.6640625" style="67" customWidth="1"/>
    <col min="9732" max="9732" width="14.33203125" style="67" customWidth="1"/>
    <col min="9733" max="9735" width="14.6640625" style="67" customWidth="1"/>
    <col min="9736" max="9985" width="9.109375" style="67"/>
    <col min="9986" max="9986" width="7.88671875" style="67" customWidth="1"/>
    <col min="9987" max="9987" width="14.6640625" style="67" customWidth="1"/>
    <col min="9988" max="9988" width="14.33203125" style="67" customWidth="1"/>
    <col min="9989" max="9991" width="14.6640625" style="67" customWidth="1"/>
    <col min="9992" max="10241" width="9.109375" style="67"/>
    <col min="10242" max="10242" width="7.88671875" style="67" customWidth="1"/>
    <col min="10243" max="10243" width="14.6640625" style="67" customWidth="1"/>
    <col min="10244" max="10244" width="14.33203125" style="67" customWidth="1"/>
    <col min="10245" max="10247" width="14.6640625" style="67" customWidth="1"/>
    <col min="10248" max="10497" width="9.109375" style="67"/>
    <col min="10498" max="10498" width="7.88671875" style="67" customWidth="1"/>
    <col min="10499" max="10499" width="14.6640625" style="67" customWidth="1"/>
    <col min="10500" max="10500" width="14.33203125" style="67" customWidth="1"/>
    <col min="10501" max="10503" width="14.6640625" style="67" customWidth="1"/>
    <col min="10504" max="10753" width="9.109375" style="67"/>
    <col min="10754" max="10754" width="7.88671875" style="67" customWidth="1"/>
    <col min="10755" max="10755" width="14.6640625" style="67" customWidth="1"/>
    <col min="10756" max="10756" width="14.33203125" style="67" customWidth="1"/>
    <col min="10757" max="10759" width="14.6640625" style="67" customWidth="1"/>
    <col min="10760" max="11009" width="9.109375" style="67"/>
    <col min="11010" max="11010" width="7.88671875" style="67" customWidth="1"/>
    <col min="11011" max="11011" width="14.6640625" style="67" customWidth="1"/>
    <col min="11012" max="11012" width="14.33203125" style="67" customWidth="1"/>
    <col min="11013" max="11015" width="14.6640625" style="67" customWidth="1"/>
    <col min="11016" max="11265" width="9.109375" style="67"/>
    <col min="11266" max="11266" width="7.88671875" style="67" customWidth="1"/>
    <col min="11267" max="11267" width="14.6640625" style="67" customWidth="1"/>
    <col min="11268" max="11268" width="14.33203125" style="67" customWidth="1"/>
    <col min="11269" max="11271" width="14.6640625" style="67" customWidth="1"/>
    <col min="11272" max="11521" width="9.109375" style="67"/>
    <col min="11522" max="11522" width="7.88671875" style="67" customWidth="1"/>
    <col min="11523" max="11523" width="14.6640625" style="67" customWidth="1"/>
    <col min="11524" max="11524" width="14.33203125" style="67" customWidth="1"/>
    <col min="11525" max="11527" width="14.6640625" style="67" customWidth="1"/>
    <col min="11528" max="11777" width="9.109375" style="67"/>
    <col min="11778" max="11778" width="7.88671875" style="67" customWidth="1"/>
    <col min="11779" max="11779" width="14.6640625" style="67" customWidth="1"/>
    <col min="11780" max="11780" width="14.33203125" style="67" customWidth="1"/>
    <col min="11781" max="11783" width="14.6640625" style="67" customWidth="1"/>
    <col min="11784" max="12033" width="9.109375" style="67"/>
    <col min="12034" max="12034" width="7.88671875" style="67" customWidth="1"/>
    <col min="12035" max="12035" width="14.6640625" style="67" customWidth="1"/>
    <col min="12036" max="12036" width="14.33203125" style="67" customWidth="1"/>
    <col min="12037" max="12039" width="14.6640625" style="67" customWidth="1"/>
    <col min="12040" max="12289" width="9.109375" style="67"/>
    <col min="12290" max="12290" width="7.88671875" style="67" customWidth="1"/>
    <col min="12291" max="12291" width="14.6640625" style="67" customWidth="1"/>
    <col min="12292" max="12292" width="14.33203125" style="67" customWidth="1"/>
    <col min="12293" max="12295" width="14.6640625" style="67" customWidth="1"/>
    <col min="12296" max="12545" width="9.109375" style="67"/>
    <col min="12546" max="12546" width="7.88671875" style="67" customWidth="1"/>
    <col min="12547" max="12547" width="14.6640625" style="67" customWidth="1"/>
    <col min="12548" max="12548" width="14.33203125" style="67" customWidth="1"/>
    <col min="12549" max="12551" width="14.6640625" style="67" customWidth="1"/>
    <col min="12552" max="12801" width="9.109375" style="67"/>
    <col min="12802" max="12802" width="7.88671875" style="67" customWidth="1"/>
    <col min="12803" max="12803" width="14.6640625" style="67" customWidth="1"/>
    <col min="12804" max="12804" width="14.33203125" style="67" customWidth="1"/>
    <col min="12805" max="12807" width="14.6640625" style="67" customWidth="1"/>
    <col min="12808" max="13057" width="9.109375" style="67"/>
    <col min="13058" max="13058" width="7.88671875" style="67" customWidth="1"/>
    <col min="13059" max="13059" width="14.6640625" style="67" customWidth="1"/>
    <col min="13060" max="13060" width="14.33203125" style="67" customWidth="1"/>
    <col min="13061" max="13063" width="14.6640625" style="67" customWidth="1"/>
    <col min="13064" max="13313" width="9.109375" style="67"/>
    <col min="13314" max="13314" width="7.88671875" style="67" customWidth="1"/>
    <col min="13315" max="13315" width="14.6640625" style="67" customWidth="1"/>
    <col min="13316" max="13316" width="14.33203125" style="67" customWidth="1"/>
    <col min="13317" max="13319" width="14.6640625" style="67" customWidth="1"/>
    <col min="13320" max="13569" width="9.109375" style="67"/>
    <col min="13570" max="13570" width="7.88671875" style="67" customWidth="1"/>
    <col min="13571" max="13571" width="14.6640625" style="67" customWidth="1"/>
    <col min="13572" max="13572" width="14.33203125" style="67" customWidth="1"/>
    <col min="13573" max="13575" width="14.6640625" style="67" customWidth="1"/>
    <col min="13576" max="13825" width="9.109375" style="67"/>
    <col min="13826" max="13826" width="7.88671875" style="67" customWidth="1"/>
    <col min="13827" max="13827" width="14.6640625" style="67" customWidth="1"/>
    <col min="13828" max="13828" width="14.33203125" style="67" customWidth="1"/>
    <col min="13829" max="13831" width="14.6640625" style="67" customWidth="1"/>
    <col min="13832" max="14081" width="9.109375" style="67"/>
    <col min="14082" max="14082" width="7.88671875" style="67" customWidth="1"/>
    <col min="14083" max="14083" width="14.6640625" style="67" customWidth="1"/>
    <col min="14084" max="14084" width="14.33203125" style="67" customWidth="1"/>
    <col min="14085" max="14087" width="14.6640625" style="67" customWidth="1"/>
    <col min="14088" max="14337" width="9.109375" style="67"/>
    <col min="14338" max="14338" width="7.88671875" style="67" customWidth="1"/>
    <col min="14339" max="14339" width="14.6640625" style="67" customWidth="1"/>
    <col min="14340" max="14340" width="14.33203125" style="67" customWidth="1"/>
    <col min="14341" max="14343" width="14.6640625" style="67" customWidth="1"/>
    <col min="14344" max="14593" width="9.109375" style="67"/>
    <col min="14594" max="14594" width="7.88671875" style="67" customWidth="1"/>
    <col min="14595" max="14595" width="14.6640625" style="67" customWidth="1"/>
    <col min="14596" max="14596" width="14.33203125" style="67" customWidth="1"/>
    <col min="14597" max="14599" width="14.6640625" style="67" customWidth="1"/>
    <col min="14600" max="14849" width="9.109375" style="67"/>
    <col min="14850" max="14850" width="7.88671875" style="67" customWidth="1"/>
    <col min="14851" max="14851" width="14.6640625" style="67" customWidth="1"/>
    <col min="14852" max="14852" width="14.33203125" style="67" customWidth="1"/>
    <col min="14853" max="14855" width="14.6640625" style="67" customWidth="1"/>
    <col min="14856" max="15105" width="9.109375" style="67"/>
    <col min="15106" max="15106" width="7.88671875" style="67" customWidth="1"/>
    <col min="15107" max="15107" width="14.6640625" style="67" customWidth="1"/>
    <col min="15108" max="15108" width="14.33203125" style="67" customWidth="1"/>
    <col min="15109" max="15111" width="14.6640625" style="67" customWidth="1"/>
    <col min="15112" max="15361" width="9.109375" style="67"/>
    <col min="15362" max="15362" width="7.88671875" style="67" customWidth="1"/>
    <col min="15363" max="15363" width="14.6640625" style="67" customWidth="1"/>
    <col min="15364" max="15364" width="14.33203125" style="67" customWidth="1"/>
    <col min="15365" max="15367" width="14.6640625" style="67" customWidth="1"/>
    <col min="15368" max="15617" width="9.109375" style="67"/>
    <col min="15618" max="15618" width="7.88671875" style="67" customWidth="1"/>
    <col min="15619" max="15619" width="14.6640625" style="67" customWidth="1"/>
    <col min="15620" max="15620" width="14.33203125" style="67" customWidth="1"/>
    <col min="15621" max="15623" width="14.6640625" style="67" customWidth="1"/>
    <col min="15624" max="15873" width="9.109375" style="67"/>
    <col min="15874" max="15874" width="7.88671875" style="67" customWidth="1"/>
    <col min="15875" max="15875" width="14.6640625" style="67" customWidth="1"/>
    <col min="15876" max="15876" width="14.33203125" style="67" customWidth="1"/>
    <col min="15877" max="15879" width="14.6640625" style="67" customWidth="1"/>
    <col min="15880" max="16129" width="9.109375" style="67"/>
    <col min="16130" max="16130" width="7.88671875" style="67" customWidth="1"/>
    <col min="16131" max="16131" width="14.6640625" style="67" customWidth="1"/>
    <col min="16132" max="16132" width="14.33203125" style="67" customWidth="1"/>
    <col min="16133" max="16135" width="14.6640625" style="67" customWidth="1"/>
    <col min="16136" max="16384" width="9.109375" style="67"/>
  </cols>
  <sheetData>
    <row r="1" spans="1:16" x14ac:dyDescent="0.3">
      <c r="A1" s="65"/>
      <c r="B1" s="65"/>
      <c r="C1" s="65"/>
      <c r="D1" s="65"/>
      <c r="E1" s="65"/>
      <c r="F1" s="65"/>
      <c r="G1" s="66"/>
    </row>
    <row r="2" spans="1:16" x14ac:dyDescent="0.3">
      <c r="A2" s="65"/>
      <c r="B2" s="65"/>
      <c r="C2" s="65"/>
      <c r="D2" s="65"/>
      <c r="E2" s="65"/>
      <c r="F2" s="68"/>
      <c r="G2" s="69"/>
    </row>
    <row r="3" spans="1:16" x14ac:dyDescent="0.3">
      <c r="A3" s="65"/>
      <c r="B3" s="65"/>
      <c r="C3" s="65"/>
      <c r="D3" s="65"/>
      <c r="E3" s="65"/>
      <c r="F3" s="68"/>
      <c r="G3" s="69"/>
    </row>
    <row r="4" spans="1:16" ht="21" x14ac:dyDescent="0.4">
      <c r="A4" s="65"/>
      <c r="B4" s="70" t="s">
        <v>53</v>
      </c>
      <c r="C4" s="65"/>
      <c r="D4" s="65"/>
      <c r="E4" s="71"/>
      <c r="F4" s="72"/>
      <c r="G4" s="73"/>
      <c r="K4" s="74"/>
      <c r="L4" s="75"/>
    </row>
    <row r="5" spans="1:16" x14ac:dyDescent="0.3">
      <c r="A5" s="65"/>
      <c r="B5" s="65"/>
      <c r="C5" s="65"/>
      <c r="D5" s="65"/>
      <c r="E5" s="65"/>
      <c r="F5" s="72"/>
      <c r="G5" s="76"/>
      <c r="K5" s="77"/>
      <c r="L5" s="75"/>
    </row>
    <row r="6" spans="1:16" x14ac:dyDescent="0.3">
      <c r="A6" s="65"/>
      <c r="B6" s="78" t="s">
        <v>54</v>
      </c>
      <c r="C6" s="79"/>
      <c r="D6" s="80"/>
      <c r="E6" s="81">
        <v>45292</v>
      </c>
      <c r="F6" s="82"/>
      <c r="G6" s="76"/>
      <c r="K6" s="83"/>
      <c r="L6" s="83"/>
    </row>
    <row r="7" spans="1:16" x14ac:dyDescent="0.3">
      <c r="A7" s="65"/>
      <c r="B7" s="84" t="s">
        <v>55</v>
      </c>
      <c r="C7" s="85"/>
      <c r="E7" s="86">
        <v>40</v>
      </c>
      <c r="F7" s="87" t="s">
        <v>56</v>
      </c>
      <c r="G7" s="76"/>
      <c r="J7" s="88"/>
      <c r="K7" s="89"/>
      <c r="L7" s="89"/>
    </row>
    <row r="8" spans="1:16" x14ac:dyDescent="0.3">
      <c r="A8" s="65"/>
      <c r="B8" s="84" t="s">
        <v>57</v>
      </c>
      <c r="C8" s="85"/>
      <c r="D8" s="90">
        <f>E6-1</f>
        <v>45291</v>
      </c>
      <c r="E8" s="91">
        <v>23718.7863</v>
      </c>
      <c r="F8" s="87" t="s">
        <v>58</v>
      </c>
      <c r="G8" s="76"/>
      <c r="J8" s="88"/>
      <c r="K8" s="89"/>
      <c r="L8" s="89"/>
    </row>
    <row r="9" spans="1:16" x14ac:dyDescent="0.3">
      <c r="A9" s="65"/>
      <c r="B9" s="84" t="s">
        <v>59</v>
      </c>
      <c r="C9" s="85"/>
      <c r="D9" s="90">
        <f>EOMONTH(D8,E7)-21</f>
        <v>46486</v>
      </c>
      <c r="E9" s="92">
        <v>0</v>
      </c>
      <c r="F9" s="87" t="s">
        <v>58</v>
      </c>
      <c r="G9" s="76"/>
      <c r="J9" s="88"/>
      <c r="K9" s="89"/>
      <c r="L9" s="89"/>
    </row>
    <row r="10" spans="1:16" x14ac:dyDescent="0.3">
      <c r="A10" s="65"/>
      <c r="B10" s="84" t="s">
        <v>60</v>
      </c>
      <c r="C10" s="85"/>
      <c r="E10" s="93">
        <v>1</v>
      </c>
      <c r="F10" s="87"/>
      <c r="G10" s="76"/>
      <c r="J10" s="88"/>
      <c r="K10" s="94"/>
      <c r="L10" s="94"/>
    </row>
    <row r="11" spans="1:16" x14ac:dyDescent="0.3">
      <c r="A11" s="65"/>
      <c r="B11" s="95" t="s">
        <v>61</v>
      </c>
      <c r="C11" s="96"/>
      <c r="D11" s="97"/>
      <c r="E11" s="98">
        <v>5.6000000000000001E-2</v>
      </c>
      <c r="F11" s="99"/>
      <c r="G11" s="100"/>
      <c r="K11" s="89"/>
      <c r="L11" s="89"/>
      <c r="M11" s="94"/>
      <c r="P11" s="101"/>
    </row>
    <row r="12" spans="1:16" x14ac:dyDescent="0.3">
      <c r="A12" s="65"/>
      <c r="B12" s="86"/>
      <c r="C12" s="85"/>
      <c r="E12" s="102"/>
      <c r="F12" s="86"/>
      <c r="G12" s="100"/>
      <c r="K12" s="89"/>
      <c r="L12" s="89"/>
      <c r="M12" s="94"/>
    </row>
    <row r="13" spans="1:16" x14ac:dyDescent="0.3">
      <c r="G13" s="75"/>
      <c r="L13" s="89"/>
      <c r="M13" s="94"/>
    </row>
    <row r="14" spans="1:16" ht="15" thickBot="1" x14ac:dyDescent="0.35">
      <c r="A14" s="103" t="s">
        <v>62</v>
      </c>
      <c r="B14" s="103" t="s">
        <v>63</v>
      </c>
      <c r="C14" s="103" t="s">
        <v>64</v>
      </c>
      <c r="D14" s="103" t="s">
        <v>65</v>
      </c>
      <c r="E14" s="103" t="s">
        <v>66</v>
      </c>
      <c r="F14" s="103" t="s">
        <v>67</v>
      </c>
      <c r="G14" s="104" t="s">
        <v>68</v>
      </c>
      <c r="K14" s="89"/>
      <c r="L14" s="89"/>
      <c r="M14" s="94"/>
    </row>
    <row r="15" spans="1:16" x14ac:dyDescent="0.3">
      <c r="A15" s="105">
        <f>IF(B15="","",E6)</f>
        <v>45292</v>
      </c>
      <c r="B15" s="85">
        <f>IF(E7&gt;0,1,"")</f>
        <v>1</v>
      </c>
      <c r="C15" s="72">
        <f>IF(B15="","",E8)</f>
        <v>23718.7863</v>
      </c>
      <c r="D15" s="106">
        <f t="shared" ref="D15:D53" si="0">IF(B15="","",IPMT($E$11/12,B15,$E$7,-$E$8,$E$9,0))</f>
        <v>110.6876694</v>
      </c>
      <c r="E15" s="106">
        <f t="shared" ref="E15:E74" si="1">IF(B15="","",PPMT($E$11/12,B15,$E$7,-$E$8,$E$9,0))</f>
        <v>540.72515599128337</v>
      </c>
      <c r="F15" s="106">
        <f t="shared" ref="F15:F74" si="2">IF(B15="","",SUM(D15:E15))</f>
        <v>651.41282539128338</v>
      </c>
      <c r="G15" s="72">
        <f t="shared" ref="G15:G74" si="3">IF(B15="","",SUM(C15)-SUM(E15))</f>
        <v>23178.061144008716</v>
      </c>
      <c r="K15" s="89"/>
      <c r="L15" s="89"/>
      <c r="M15" s="94"/>
    </row>
    <row r="16" spans="1:16" x14ac:dyDescent="0.3">
      <c r="A16" s="105">
        <f t="shared" ref="A16:A53" si="4">IF(B16="","",EDATE(A15,1))</f>
        <v>45323</v>
      </c>
      <c r="B16" s="85">
        <f t="shared" ref="B16:B47" si="5">IF(B15="","",IF(SUM(B15)+1&lt;=$E$7,SUM(B15)+1,""))</f>
        <v>2</v>
      </c>
      <c r="C16" s="72">
        <f t="shared" ref="C16:C74" si="6">IF(B16="","",G15)</f>
        <v>23178.061144008716</v>
      </c>
      <c r="D16" s="106">
        <f t="shared" si="0"/>
        <v>108.16428533870733</v>
      </c>
      <c r="E16" s="106">
        <f t="shared" si="1"/>
        <v>543.24854005257612</v>
      </c>
      <c r="F16" s="106">
        <f t="shared" si="2"/>
        <v>651.41282539128349</v>
      </c>
      <c r="G16" s="72">
        <f t="shared" si="3"/>
        <v>22634.812603956139</v>
      </c>
      <c r="K16" s="89"/>
      <c r="L16" s="89"/>
      <c r="M16" s="94"/>
    </row>
    <row r="17" spans="1:13" x14ac:dyDescent="0.3">
      <c r="A17" s="105">
        <f t="shared" si="4"/>
        <v>45352</v>
      </c>
      <c r="B17" s="85">
        <f t="shared" si="5"/>
        <v>3</v>
      </c>
      <c r="C17" s="72">
        <f t="shared" si="6"/>
        <v>22634.812603956139</v>
      </c>
      <c r="D17" s="106">
        <f t="shared" si="0"/>
        <v>105.62912548512864</v>
      </c>
      <c r="E17" s="106">
        <f t="shared" si="1"/>
        <v>545.78369990615477</v>
      </c>
      <c r="F17" s="106">
        <f t="shared" si="2"/>
        <v>651.41282539128338</v>
      </c>
      <c r="G17" s="72">
        <f t="shared" si="3"/>
        <v>22089.028904049985</v>
      </c>
      <c r="K17" s="89"/>
      <c r="L17" s="89"/>
      <c r="M17" s="94"/>
    </row>
    <row r="18" spans="1:13" x14ac:dyDescent="0.3">
      <c r="A18" s="105">
        <f t="shared" si="4"/>
        <v>45383</v>
      </c>
      <c r="B18" s="85">
        <f t="shared" si="5"/>
        <v>4</v>
      </c>
      <c r="C18" s="72">
        <f t="shared" si="6"/>
        <v>22089.028904049985</v>
      </c>
      <c r="D18" s="106">
        <f t="shared" si="0"/>
        <v>103.08213488556659</v>
      </c>
      <c r="E18" s="106">
        <f t="shared" si="1"/>
        <v>548.3306905057168</v>
      </c>
      <c r="F18" s="106">
        <f t="shared" si="2"/>
        <v>651.41282539128338</v>
      </c>
      <c r="G18" s="72">
        <f t="shared" si="3"/>
        <v>21540.698213544267</v>
      </c>
      <c r="K18" s="89"/>
      <c r="L18" s="89"/>
      <c r="M18" s="94"/>
    </row>
    <row r="19" spans="1:13" x14ac:dyDescent="0.3">
      <c r="A19" s="105">
        <f t="shared" si="4"/>
        <v>45413</v>
      </c>
      <c r="B19" s="85">
        <f t="shared" si="5"/>
        <v>5</v>
      </c>
      <c r="C19" s="72">
        <f t="shared" si="6"/>
        <v>21540.698213544267</v>
      </c>
      <c r="D19" s="106">
        <f t="shared" si="0"/>
        <v>100.52325832987326</v>
      </c>
      <c r="E19" s="106">
        <f t="shared" si="1"/>
        <v>550.88956706141016</v>
      </c>
      <c r="F19" s="106">
        <f t="shared" si="2"/>
        <v>651.41282539128338</v>
      </c>
      <c r="G19" s="72">
        <f t="shared" si="3"/>
        <v>20989.808646482856</v>
      </c>
      <c r="K19" s="89"/>
      <c r="L19" s="89"/>
      <c r="M19" s="94"/>
    </row>
    <row r="20" spans="1:13" x14ac:dyDescent="0.3">
      <c r="A20" s="105">
        <f t="shared" si="4"/>
        <v>45444</v>
      </c>
      <c r="B20" s="85">
        <f t="shared" si="5"/>
        <v>6</v>
      </c>
      <c r="C20" s="72">
        <f t="shared" si="6"/>
        <v>20989.808646482856</v>
      </c>
      <c r="D20" s="106">
        <f t="shared" si="0"/>
        <v>97.95244035025334</v>
      </c>
      <c r="E20" s="106">
        <f t="shared" si="1"/>
        <v>553.46038504103012</v>
      </c>
      <c r="F20" s="106">
        <f t="shared" si="2"/>
        <v>651.41282539128349</v>
      </c>
      <c r="G20" s="72">
        <f t="shared" si="3"/>
        <v>20436.348261441824</v>
      </c>
      <c r="K20" s="89"/>
      <c r="L20" s="89"/>
      <c r="M20" s="94"/>
    </row>
    <row r="21" spans="1:13" x14ac:dyDescent="0.3">
      <c r="A21" s="105">
        <f t="shared" si="4"/>
        <v>45474</v>
      </c>
      <c r="B21" s="85">
        <f t="shared" si="5"/>
        <v>7</v>
      </c>
      <c r="C21" s="72">
        <f t="shared" si="6"/>
        <v>20436.348261441824</v>
      </c>
      <c r="D21" s="106">
        <f t="shared" si="0"/>
        <v>95.369625220061877</v>
      </c>
      <c r="E21" s="106">
        <f t="shared" si="1"/>
        <v>556.04320017122166</v>
      </c>
      <c r="F21" s="106">
        <f t="shared" si="2"/>
        <v>651.41282539128349</v>
      </c>
      <c r="G21" s="72">
        <f t="shared" si="3"/>
        <v>19880.305061270603</v>
      </c>
      <c r="K21" s="89"/>
      <c r="L21" s="89"/>
      <c r="M21" s="94"/>
    </row>
    <row r="22" spans="1:13" x14ac:dyDescent="0.3">
      <c r="A22" s="105">
        <f t="shared" si="4"/>
        <v>45505</v>
      </c>
      <c r="B22" s="85">
        <f t="shared" si="5"/>
        <v>8</v>
      </c>
      <c r="C22" s="72">
        <f t="shared" si="6"/>
        <v>19880.305061270603</v>
      </c>
      <c r="D22" s="106">
        <f t="shared" si="0"/>
        <v>92.77475695259615</v>
      </c>
      <c r="E22" s="106">
        <f t="shared" si="1"/>
        <v>558.63806843868724</v>
      </c>
      <c r="F22" s="106">
        <f t="shared" si="2"/>
        <v>651.41282539128338</v>
      </c>
      <c r="G22" s="72">
        <f t="shared" si="3"/>
        <v>19321.666992831917</v>
      </c>
      <c r="K22" s="89"/>
      <c r="L22" s="89"/>
      <c r="M22" s="94"/>
    </row>
    <row r="23" spans="1:13" x14ac:dyDescent="0.3">
      <c r="A23" s="105">
        <f t="shared" si="4"/>
        <v>45536</v>
      </c>
      <c r="B23" s="85">
        <f t="shared" si="5"/>
        <v>9</v>
      </c>
      <c r="C23" s="72">
        <f t="shared" si="6"/>
        <v>19321.666992831917</v>
      </c>
      <c r="D23" s="106">
        <f t="shared" si="0"/>
        <v>90.167779299882284</v>
      </c>
      <c r="E23" s="106">
        <f t="shared" si="1"/>
        <v>561.24504609140115</v>
      </c>
      <c r="F23" s="106">
        <f t="shared" si="2"/>
        <v>651.41282539128338</v>
      </c>
      <c r="G23" s="72">
        <f t="shared" si="3"/>
        <v>18760.421946740516</v>
      </c>
      <c r="K23" s="89"/>
      <c r="L23" s="89"/>
      <c r="M23" s="94"/>
    </row>
    <row r="24" spans="1:13" x14ac:dyDescent="0.3">
      <c r="A24" s="105">
        <f t="shared" si="4"/>
        <v>45566</v>
      </c>
      <c r="B24" s="85">
        <f t="shared" si="5"/>
        <v>10</v>
      </c>
      <c r="C24" s="72">
        <f t="shared" si="6"/>
        <v>18760.421946740516</v>
      </c>
      <c r="D24" s="106">
        <f t="shared" si="0"/>
        <v>87.548635751455748</v>
      </c>
      <c r="E24" s="106">
        <f t="shared" si="1"/>
        <v>563.86418963982771</v>
      </c>
      <c r="F24" s="106">
        <f t="shared" si="2"/>
        <v>651.41282539128349</v>
      </c>
      <c r="G24" s="72">
        <f t="shared" si="3"/>
        <v>18196.557757100687</v>
      </c>
      <c r="K24" s="89"/>
      <c r="L24" s="89"/>
      <c r="M24" s="94"/>
    </row>
    <row r="25" spans="1:13" x14ac:dyDescent="0.3">
      <c r="A25" s="105">
        <f t="shared" si="4"/>
        <v>45597</v>
      </c>
      <c r="B25" s="85">
        <f t="shared" si="5"/>
        <v>11</v>
      </c>
      <c r="C25" s="72">
        <f t="shared" si="6"/>
        <v>18196.557757100687</v>
      </c>
      <c r="D25" s="106">
        <f t="shared" si="0"/>
        <v>84.917269533136547</v>
      </c>
      <c r="E25" s="106">
        <f t="shared" si="1"/>
        <v>566.49555585814687</v>
      </c>
      <c r="F25" s="106">
        <f t="shared" si="2"/>
        <v>651.41282539128338</v>
      </c>
      <c r="G25" s="72">
        <f t="shared" si="3"/>
        <v>17630.062201242541</v>
      </c>
    </row>
    <row r="26" spans="1:13" x14ac:dyDescent="0.3">
      <c r="A26" s="105">
        <f t="shared" si="4"/>
        <v>45627</v>
      </c>
      <c r="B26" s="85">
        <f t="shared" si="5"/>
        <v>12</v>
      </c>
      <c r="C26" s="72">
        <f t="shared" si="6"/>
        <v>17630.062201242541</v>
      </c>
      <c r="D26" s="106">
        <f t="shared" si="0"/>
        <v>82.273623605798548</v>
      </c>
      <c r="E26" s="106">
        <f t="shared" si="1"/>
        <v>569.13920178548494</v>
      </c>
      <c r="F26" s="106">
        <f t="shared" si="2"/>
        <v>651.41282539128349</v>
      </c>
      <c r="G26" s="72">
        <f t="shared" si="3"/>
        <v>17060.922999457056</v>
      </c>
    </row>
    <row r="27" spans="1:13" x14ac:dyDescent="0.3">
      <c r="A27" s="105">
        <f t="shared" si="4"/>
        <v>45658</v>
      </c>
      <c r="B27" s="85">
        <f t="shared" si="5"/>
        <v>13</v>
      </c>
      <c r="C27" s="72">
        <f t="shared" si="6"/>
        <v>17060.922999457056</v>
      </c>
      <c r="D27" s="106">
        <f t="shared" si="0"/>
        <v>79.617640664132935</v>
      </c>
      <c r="E27" s="106">
        <f t="shared" si="1"/>
        <v>571.79518472715051</v>
      </c>
      <c r="F27" s="106">
        <f t="shared" si="2"/>
        <v>651.41282539128349</v>
      </c>
      <c r="G27" s="72">
        <f t="shared" si="3"/>
        <v>16489.127814729905</v>
      </c>
    </row>
    <row r="28" spans="1:13" x14ac:dyDescent="0.3">
      <c r="A28" s="105">
        <f t="shared" si="4"/>
        <v>45689</v>
      </c>
      <c r="B28" s="85">
        <f t="shared" si="5"/>
        <v>14</v>
      </c>
      <c r="C28" s="72">
        <f t="shared" si="6"/>
        <v>16489.127814729905</v>
      </c>
      <c r="D28" s="106">
        <f t="shared" si="0"/>
        <v>76.949263135406227</v>
      </c>
      <c r="E28" s="106">
        <f t="shared" si="1"/>
        <v>574.46356225587726</v>
      </c>
      <c r="F28" s="106">
        <f t="shared" si="2"/>
        <v>651.41282539128349</v>
      </c>
      <c r="G28" s="72">
        <f t="shared" si="3"/>
        <v>15914.664252474027</v>
      </c>
    </row>
    <row r="29" spans="1:13" x14ac:dyDescent="0.3">
      <c r="A29" s="105">
        <f t="shared" si="4"/>
        <v>45717</v>
      </c>
      <c r="B29" s="85">
        <f t="shared" si="5"/>
        <v>15</v>
      </c>
      <c r="C29" s="72">
        <f t="shared" si="6"/>
        <v>15914.664252474027</v>
      </c>
      <c r="D29" s="106">
        <f t="shared" si="0"/>
        <v>74.268433178212149</v>
      </c>
      <c r="E29" s="106">
        <f t="shared" si="1"/>
        <v>577.14439221307134</v>
      </c>
      <c r="F29" s="106">
        <f t="shared" si="2"/>
        <v>651.41282539128349</v>
      </c>
      <c r="G29" s="72">
        <f t="shared" si="3"/>
        <v>15337.519860260956</v>
      </c>
    </row>
    <row r="30" spans="1:13" x14ac:dyDescent="0.3">
      <c r="A30" s="105">
        <f t="shared" si="4"/>
        <v>45748</v>
      </c>
      <c r="B30" s="85">
        <f t="shared" si="5"/>
        <v>16</v>
      </c>
      <c r="C30" s="72">
        <f t="shared" si="6"/>
        <v>15337.519860260956</v>
      </c>
      <c r="D30" s="106">
        <f t="shared" si="0"/>
        <v>71.575092681217811</v>
      </c>
      <c r="E30" s="106">
        <f t="shared" si="1"/>
        <v>579.83773271006567</v>
      </c>
      <c r="F30" s="106">
        <f t="shared" si="2"/>
        <v>651.41282539128349</v>
      </c>
      <c r="G30" s="72">
        <f t="shared" si="3"/>
        <v>14757.68212755089</v>
      </c>
    </row>
    <row r="31" spans="1:13" x14ac:dyDescent="0.3">
      <c r="A31" s="105">
        <f t="shared" si="4"/>
        <v>45778</v>
      </c>
      <c r="B31" s="85">
        <f t="shared" si="5"/>
        <v>17</v>
      </c>
      <c r="C31" s="72">
        <f t="shared" si="6"/>
        <v>14757.68212755089</v>
      </c>
      <c r="D31" s="106">
        <f t="shared" si="0"/>
        <v>68.869183261904169</v>
      </c>
      <c r="E31" s="106">
        <f t="shared" si="1"/>
        <v>582.54364212937924</v>
      </c>
      <c r="F31" s="106">
        <f t="shared" si="2"/>
        <v>651.41282539128338</v>
      </c>
      <c r="G31" s="72">
        <f t="shared" si="3"/>
        <v>14175.13848542151</v>
      </c>
    </row>
    <row r="32" spans="1:13" x14ac:dyDescent="0.3">
      <c r="A32" s="105">
        <f t="shared" si="4"/>
        <v>45809</v>
      </c>
      <c r="B32" s="85">
        <f t="shared" si="5"/>
        <v>18</v>
      </c>
      <c r="C32" s="72">
        <f t="shared" si="6"/>
        <v>14175.13848542151</v>
      </c>
      <c r="D32" s="106">
        <f t="shared" si="0"/>
        <v>66.150646265300395</v>
      </c>
      <c r="E32" s="106">
        <f t="shared" si="1"/>
        <v>585.26217912598304</v>
      </c>
      <c r="F32" s="106">
        <f t="shared" si="2"/>
        <v>651.41282539128338</v>
      </c>
      <c r="G32" s="72">
        <f t="shared" si="3"/>
        <v>13589.876306295528</v>
      </c>
    </row>
    <row r="33" spans="1:7" x14ac:dyDescent="0.3">
      <c r="A33" s="105">
        <f t="shared" si="4"/>
        <v>45839</v>
      </c>
      <c r="B33" s="85">
        <f t="shared" si="5"/>
        <v>19</v>
      </c>
      <c r="C33" s="72">
        <f t="shared" si="6"/>
        <v>13589.876306295528</v>
      </c>
      <c r="D33" s="106">
        <f t="shared" si="0"/>
        <v>63.419422762712465</v>
      </c>
      <c r="E33" s="106">
        <f t="shared" si="1"/>
        <v>587.99340262857095</v>
      </c>
      <c r="F33" s="106">
        <f t="shared" si="2"/>
        <v>651.41282539128338</v>
      </c>
      <c r="G33" s="72">
        <f t="shared" si="3"/>
        <v>13001.882903666956</v>
      </c>
    </row>
    <row r="34" spans="1:7" x14ac:dyDescent="0.3">
      <c r="A34" s="105">
        <f t="shared" si="4"/>
        <v>45870</v>
      </c>
      <c r="B34" s="85">
        <f t="shared" si="5"/>
        <v>20</v>
      </c>
      <c r="C34" s="72">
        <f t="shared" si="6"/>
        <v>13001.882903666956</v>
      </c>
      <c r="D34" s="106">
        <f t="shared" si="0"/>
        <v>60.675453550445809</v>
      </c>
      <c r="E34" s="106">
        <f t="shared" si="1"/>
        <v>590.73737184083768</v>
      </c>
      <c r="F34" s="106">
        <f t="shared" si="2"/>
        <v>651.41282539128349</v>
      </c>
      <c r="G34" s="72">
        <f t="shared" si="3"/>
        <v>12411.145531826118</v>
      </c>
    </row>
    <row r="35" spans="1:7" x14ac:dyDescent="0.3">
      <c r="A35" s="105">
        <f t="shared" si="4"/>
        <v>45901</v>
      </c>
      <c r="B35" s="85">
        <f t="shared" si="5"/>
        <v>21</v>
      </c>
      <c r="C35" s="72">
        <f t="shared" si="6"/>
        <v>12411.145531826118</v>
      </c>
      <c r="D35" s="106">
        <f t="shared" si="0"/>
        <v>57.918679148521903</v>
      </c>
      <c r="E35" s="106">
        <f t="shared" si="1"/>
        <v>593.49414624276153</v>
      </c>
      <c r="F35" s="106">
        <f t="shared" si="2"/>
        <v>651.41282539128338</v>
      </c>
      <c r="G35" s="72">
        <f t="shared" si="3"/>
        <v>11817.651385583356</v>
      </c>
    </row>
    <row r="36" spans="1:7" x14ac:dyDescent="0.3">
      <c r="A36" s="105">
        <f t="shared" si="4"/>
        <v>45931</v>
      </c>
      <c r="B36" s="85">
        <f t="shared" si="5"/>
        <v>22</v>
      </c>
      <c r="C36" s="72">
        <f t="shared" si="6"/>
        <v>11817.651385583356</v>
      </c>
      <c r="D36" s="106">
        <f t="shared" si="0"/>
        <v>55.149039799389008</v>
      </c>
      <c r="E36" s="106">
        <f t="shared" si="1"/>
        <v>596.26378559189448</v>
      </c>
      <c r="F36" s="106">
        <f t="shared" si="2"/>
        <v>651.41282539128349</v>
      </c>
      <c r="G36" s="72">
        <f t="shared" si="3"/>
        <v>11221.387599991462</v>
      </c>
    </row>
    <row r="37" spans="1:7" x14ac:dyDescent="0.3">
      <c r="A37" s="105">
        <f t="shared" si="4"/>
        <v>45962</v>
      </c>
      <c r="B37" s="85">
        <f t="shared" si="5"/>
        <v>23</v>
      </c>
      <c r="C37" s="72">
        <f t="shared" si="6"/>
        <v>11221.387599991462</v>
      </c>
      <c r="D37" s="106">
        <f t="shared" si="0"/>
        <v>52.366475466626845</v>
      </c>
      <c r="E37" s="106">
        <f t="shared" si="1"/>
        <v>599.04634992465651</v>
      </c>
      <c r="F37" s="106">
        <f t="shared" si="2"/>
        <v>651.41282539128338</v>
      </c>
      <c r="G37" s="72">
        <f t="shared" si="3"/>
        <v>10622.341250066806</v>
      </c>
    </row>
    <row r="38" spans="1:7" x14ac:dyDescent="0.3">
      <c r="A38" s="105">
        <f t="shared" si="4"/>
        <v>45992</v>
      </c>
      <c r="B38" s="85">
        <f t="shared" si="5"/>
        <v>24</v>
      </c>
      <c r="C38" s="72">
        <f t="shared" si="6"/>
        <v>10622.341250066806</v>
      </c>
      <c r="D38" s="106">
        <f t="shared" si="0"/>
        <v>49.570925833645113</v>
      </c>
      <c r="E38" s="106">
        <f t="shared" si="1"/>
        <v>601.84189955763838</v>
      </c>
      <c r="F38" s="106">
        <f t="shared" si="2"/>
        <v>651.41282539128349</v>
      </c>
      <c r="G38" s="72">
        <f t="shared" si="3"/>
        <v>10020.499350509168</v>
      </c>
    </row>
    <row r="39" spans="1:7" x14ac:dyDescent="0.3">
      <c r="A39" s="105">
        <f t="shared" si="4"/>
        <v>46023</v>
      </c>
      <c r="B39" s="85">
        <f t="shared" si="5"/>
        <v>25</v>
      </c>
      <c r="C39" s="72">
        <f t="shared" si="6"/>
        <v>10020.499350509168</v>
      </c>
      <c r="D39" s="106">
        <f t="shared" si="0"/>
        <v>46.762330302376128</v>
      </c>
      <c r="E39" s="106">
        <f t="shared" si="1"/>
        <v>604.65049508890729</v>
      </c>
      <c r="F39" s="106">
        <f t="shared" si="2"/>
        <v>651.41282539128338</v>
      </c>
      <c r="G39" s="72">
        <f t="shared" si="3"/>
        <v>9415.8488554202613</v>
      </c>
    </row>
    <row r="40" spans="1:7" x14ac:dyDescent="0.3">
      <c r="A40" s="105">
        <f t="shared" si="4"/>
        <v>46054</v>
      </c>
      <c r="B40" s="85">
        <f t="shared" si="5"/>
        <v>26</v>
      </c>
      <c r="C40" s="72">
        <f t="shared" si="6"/>
        <v>9415.8488554202613</v>
      </c>
      <c r="D40" s="106">
        <f t="shared" si="0"/>
        <v>43.940627991961222</v>
      </c>
      <c r="E40" s="106">
        <f t="shared" si="1"/>
        <v>607.47219739932223</v>
      </c>
      <c r="F40" s="106">
        <f t="shared" si="2"/>
        <v>651.41282539128349</v>
      </c>
      <c r="G40" s="72">
        <f t="shared" si="3"/>
        <v>8808.3766580209394</v>
      </c>
    </row>
    <row r="41" spans="1:7" x14ac:dyDescent="0.3">
      <c r="A41" s="105">
        <f t="shared" si="4"/>
        <v>46082</v>
      </c>
      <c r="B41" s="85">
        <f t="shared" si="5"/>
        <v>27</v>
      </c>
      <c r="C41" s="72">
        <f t="shared" si="6"/>
        <v>8808.3766580209394</v>
      </c>
      <c r="D41" s="106">
        <f t="shared" si="0"/>
        <v>41.105757737431048</v>
      </c>
      <c r="E41" s="106">
        <f t="shared" si="1"/>
        <v>610.3070676538523</v>
      </c>
      <c r="F41" s="106">
        <f t="shared" si="2"/>
        <v>651.41282539128338</v>
      </c>
      <c r="G41" s="72">
        <f t="shared" si="3"/>
        <v>8198.0695903670876</v>
      </c>
    </row>
    <row r="42" spans="1:7" x14ac:dyDescent="0.3">
      <c r="A42" s="105">
        <f t="shared" si="4"/>
        <v>46113</v>
      </c>
      <c r="B42" s="85">
        <f t="shared" si="5"/>
        <v>28</v>
      </c>
      <c r="C42" s="72">
        <f t="shared" si="6"/>
        <v>8198.0695903670876</v>
      </c>
      <c r="D42" s="106">
        <f t="shared" si="0"/>
        <v>38.257658088379742</v>
      </c>
      <c r="E42" s="106">
        <f t="shared" si="1"/>
        <v>613.15516730290369</v>
      </c>
      <c r="F42" s="106">
        <f t="shared" si="2"/>
        <v>651.41282539128338</v>
      </c>
      <c r="G42" s="72">
        <f t="shared" si="3"/>
        <v>7584.9144230641841</v>
      </c>
    </row>
    <row r="43" spans="1:7" x14ac:dyDescent="0.3">
      <c r="A43" s="105">
        <f t="shared" si="4"/>
        <v>46143</v>
      </c>
      <c r="B43" s="85">
        <f t="shared" si="5"/>
        <v>29</v>
      </c>
      <c r="C43" s="72">
        <f t="shared" si="6"/>
        <v>7584.9144230641841</v>
      </c>
      <c r="D43" s="106">
        <f t="shared" si="0"/>
        <v>35.396267307632861</v>
      </c>
      <c r="E43" s="106">
        <f t="shared" si="1"/>
        <v>616.01655808365058</v>
      </c>
      <c r="F43" s="106">
        <f t="shared" si="2"/>
        <v>651.41282539128349</v>
      </c>
      <c r="G43" s="72">
        <f t="shared" si="3"/>
        <v>6968.897864980534</v>
      </c>
    </row>
    <row r="44" spans="1:7" x14ac:dyDescent="0.3">
      <c r="A44" s="105">
        <f t="shared" si="4"/>
        <v>46174</v>
      </c>
      <c r="B44" s="85">
        <f t="shared" si="5"/>
        <v>30</v>
      </c>
      <c r="C44" s="72">
        <f t="shared" si="6"/>
        <v>6968.897864980534</v>
      </c>
      <c r="D44" s="106">
        <f t="shared" si="0"/>
        <v>32.521523369909154</v>
      </c>
      <c r="E44" s="106">
        <f t="shared" si="1"/>
        <v>618.89130202137426</v>
      </c>
      <c r="F44" s="106">
        <f t="shared" si="2"/>
        <v>651.41282539128338</v>
      </c>
      <c r="G44" s="72">
        <f t="shared" si="3"/>
        <v>6350.00656295916</v>
      </c>
    </row>
    <row r="45" spans="1:7" x14ac:dyDescent="0.3">
      <c r="A45" s="105">
        <f t="shared" si="4"/>
        <v>46204</v>
      </c>
      <c r="B45" s="85">
        <f t="shared" si="5"/>
        <v>31</v>
      </c>
      <c r="C45" s="72">
        <f t="shared" si="6"/>
        <v>6350.00656295916</v>
      </c>
      <c r="D45" s="106">
        <f t="shared" si="0"/>
        <v>29.633363960476075</v>
      </c>
      <c r="E45" s="106">
        <f t="shared" si="1"/>
        <v>621.77946143080737</v>
      </c>
      <c r="F45" s="106">
        <f t="shared" si="2"/>
        <v>651.41282539128349</v>
      </c>
      <c r="G45" s="72">
        <f t="shared" si="3"/>
        <v>5728.2271015283523</v>
      </c>
    </row>
    <row r="46" spans="1:7" x14ac:dyDescent="0.3">
      <c r="A46" s="105">
        <f t="shared" si="4"/>
        <v>46235</v>
      </c>
      <c r="B46" s="85">
        <f t="shared" si="5"/>
        <v>32</v>
      </c>
      <c r="C46" s="72">
        <f t="shared" si="6"/>
        <v>5728.2271015283523</v>
      </c>
      <c r="D46" s="106">
        <f t="shared" si="0"/>
        <v>26.731726473798979</v>
      </c>
      <c r="E46" s="106">
        <f t="shared" si="1"/>
        <v>624.68109891748452</v>
      </c>
      <c r="F46" s="106">
        <f t="shared" si="2"/>
        <v>651.41282539128349</v>
      </c>
      <c r="G46" s="72">
        <f t="shared" si="3"/>
        <v>5103.5460026108676</v>
      </c>
    </row>
    <row r="47" spans="1:7" x14ac:dyDescent="0.3">
      <c r="A47" s="105">
        <f t="shared" si="4"/>
        <v>46266</v>
      </c>
      <c r="B47" s="85">
        <f t="shared" si="5"/>
        <v>33</v>
      </c>
      <c r="C47" s="72">
        <f t="shared" si="6"/>
        <v>5103.5460026108676</v>
      </c>
      <c r="D47" s="106">
        <f t="shared" si="0"/>
        <v>23.816548012184047</v>
      </c>
      <c r="E47" s="106">
        <f t="shared" si="1"/>
        <v>627.59627737909932</v>
      </c>
      <c r="F47" s="106">
        <f t="shared" si="2"/>
        <v>651.41282539128338</v>
      </c>
      <c r="G47" s="72">
        <f t="shared" si="3"/>
        <v>4475.9497252317688</v>
      </c>
    </row>
    <row r="48" spans="1:7" x14ac:dyDescent="0.3">
      <c r="A48" s="105">
        <f t="shared" si="4"/>
        <v>46296</v>
      </c>
      <c r="B48" s="85">
        <f t="shared" ref="B48:B74" si="7">IF(B47="","",IF(SUM(B47)+1&lt;=$E$7,SUM(B47)+1,""))</f>
        <v>34</v>
      </c>
      <c r="C48" s="72">
        <f t="shared" si="6"/>
        <v>4475.9497252317688</v>
      </c>
      <c r="D48" s="106">
        <f t="shared" si="0"/>
        <v>20.887765384414916</v>
      </c>
      <c r="E48" s="106">
        <f t="shared" si="1"/>
        <v>630.52506000686856</v>
      </c>
      <c r="F48" s="106">
        <f t="shared" si="2"/>
        <v>651.41282539128349</v>
      </c>
      <c r="G48" s="72">
        <f t="shared" si="3"/>
        <v>3845.4246652249003</v>
      </c>
    </row>
    <row r="49" spans="1:7" x14ac:dyDescent="0.3">
      <c r="A49" s="105">
        <f t="shared" si="4"/>
        <v>46327</v>
      </c>
      <c r="B49" s="85">
        <f t="shared" si="7"/>
        <v>35</v>
      </c>
      <c r="C49" s="72">
        <f t="shared" si="6"/>
        <v>3845.4246652249003</v>
      </c>
      <c r="D49" s="106">
        <f t="shared" si="0"/>
        <v>17.945315104382864</v>
      </c>
      <c r="E49" s="106">
        <f t="shared" si="1"/>
        <v>633.46751028690062</v>
      </c>
      <c r="F49" s="106">
        <f t="shared" si="2"/>
        <v>651.41282539128349</v>
      </c>
      <c r="G49" s="72">
        <f t="shared" si="3"/>
        <v>3211.9571549379998</v>
      </c>
    </row>
    <row r="50" spans="1:7" x14ac:dyDescent="0.3">
      <c r="A50" s="105">
        <f t="shared" si="4"/>
        <v>46357</v>
      </c>
      <c r="B50" s="85">
        <f t="shared" si="7"/>
        <v>36</v>
      </c>
      <c r="C50" s="72">
        <f t="shared" si="6"/>
        <v>3211.9571549379998</v>
      </c>
      <c r="D50" s="106">
        <f t="shared" si="0"/>
        <v>14.989133389710661</v>
      </c>
      <c r="E50" s="106">
        <f t="shared" si="1"/>
        <v>636.42369200157282</v>
      </c>
      <c r="F50" s="106">
        <f t="shared" si="2"/>
        <v>651.41282539128349</v>
      </c>
      <c r="G50" s="72">
        <f t="shared" si="3"/>
        <v>2575.533462936427</v>
      </c>
    </row>
    <row r="51" spans="1:7" x14ac:dyDescent="0.3">
      <c r="A51" s="105">
        <f t="shared" si="4"/>
        <v>46388</v>
      </c>
      <c r="B51" s="85">
        <f t="shared" si="7"/>
        <v>37</v>
      </c>
      <c r="C51" s="72">
        <f t="shared" si="6"/>
        <v>2575.533462936427</v>
      </c>
      <c r="D51" s="106">
        <f t="shared" si="0"/>
        <v>12.019156160369986</v>
      </c>
      <c r="E51" s="106">
        <f t="shared" si="1"/>
        <v>639.39366923091336</v>
      </c>
      <c r="F51" s="106">
        <f t="shared" si="2"/>
        <v>651.41282539128338</v>
      </c>
      <c r="G51" s="72">
        <f t="shared" si="3"/>
        <v>1936.1397937055135</v>
      </c>
    </row>
    <row r="52" spans="1:7" x14ac:dyDescent="0.3">
      <c r="A52" s="105">
        <f t="shared" si="4"/>
        <v>46419</v>
      </c>
      <c r="B52" s="85">
        <f t="shared" si="7"/>
        <v>38</v>
      </c>
      <c r="C52" s="72">
        <f t="shared" si="6"/>
        <v>1936.1397937055135</v>
      </c>
      <c r="D52" s="106">
        <f t="shared" si="0"/>
        <v>9.0353190372923908</v>
      </c>
      <c r="E52" s="106">
        <f t="shared" si="1"/>
        <v>642.37750635399107</v>
      </c>
      <c r="F52" s="106">
        <f t="shared" si="2"/>
        <v>651.41282539128349</v>
      </c>
      <c r="G52" s="72">
        <f t="shared" si="3"/>
        <v>1293.7622873515224</v>
      </c>
    </row>
    <row r="53" spans="1:7" x14ac:dyDescent="0.3">
      <c r="A53" s="105">
        <f t="shared" si="4"/>
        <v>46447</v>
      </c>
      <c r="B53" s="85">
        <f t="shared" si="7"/>
        <v>39</v>
      </c>
      <c r="C53" s="72">
        <f t="shared" si="6"/>
        <v>1293.7622873515224</v>
      </c>
      <c r="D53" s="106">
        <f t="shared" si="0"/>
        <v>6.0375573409737644</v>
      </c>
      <c r="E53" s="106">
        <f t="shared" si="1"/>
        <v>645.37526805030961</v>
      </c>
      <c r="F53" s="106">
        <f t="shared" si="2"/>
        <v>651.41282539128338</v>
      </c>
      <c r="G53" s="72">
        <f t="shared" si="3"/>
        <v>648.38701930121283</v>
      </c>
    </row>
    <row r="54" spans="1:7" x14ac:dyDescent="0.3">
      <c r="A54" s="105">
        <f>IF(B54="","",EDATE(A53,1))+8</f>
        <v>46486</v>
      </c>
      <c r="B54" s="85">
        <f t="shared" si="7"/>
        <v>40</v>
      </c>
      <c r="C54" s="72">
        <f t="shared" si="6"/>
        <v>648.38701930121283</v>
      </c>
      <c r="D54" s="106">
        <f>IF(B54="","",IPMT($E$11/12,B54,$E$7,-$E$8,$E$9,0))*9/30</f>
        <v>0.90774182702169559</v>
      </c>
      <c r="E54" s="106">
        <f t="shared" si="1"/>
        <v>648.38701930121113</v>
      </c>
      <c r="F54" s="106">
        <f t="shared" si="2"/>
        <v>649.29476112823284</v>
      </c>
      <c r="G54" s="72">
        <f t="shared" si="3"/>
        <v>1.7053025658242404E-12</v>
      </c>
    </row>
    <row r="55" spans="1:7" x14ac:dyDescent="0.3">
      <c r="A55" s="105" t="str">
        <f t="shared" ref="A55:A74" si="8">IF(B55="","",EDATE(A54,1))</f>
        <v/>
      </c>
      <c r="B55" s="85" t="str">
        <f t="shared" si="7"/>
        <v/>
      </c>
      <c r="C55" s="72" t="str">
        <f t="shared" si="6"/>
        <v/>
      </c>
      <c r="D55" s="106" t="str">
        <f t="shared" ref="D55:D74" si="9">IF(B55="","",IPMT($E$11/12,B55,$E$7,-$E$8,$E$9,0))</f>
        <v/>
      </c>
      <c r="E55" s="106" t="str">
        <f t="shared" si="1"/>
        <v/>
      </c>
      <c r="F55" s="106" t="str">
        <f t="shared" si="2"/>
        <v/>
      </c>
      <c r="G55" s="72" t="str">
        <f t="shared" si="3"/>
        <v/>
      </c>
    </row>
    <row r="56" spans="1:7" x14ac:dyDescent="0.3">
      <c r="A56" s="105" t="str">
        <f t="shared" si="8"/>
        <v/>
      </c>
      <c r="B56" s="85" t="str">
        <f t="shared" si="7"/>
        <v/>
      </c>
      <c r="C56" s="72" t="str">
        <f t="shared" si="6"/>
        <v/>
      </c>
      <c r="D56" s="106" t="str">
        <f t="shared" si="9"/>
        <v/>
      </c>
      <c r="E56" s="106" t="str">
        <f t="shared" si="1"/>
        <v/>
      </c>
      <c r="F56" s="106" t="str">
        <f t="shared" si="2"/>
        <v/>
      </c>
      <c r="G56" s="72" t="str">
        <f t="shared" si="3"/>
        <v/>
      </c>
    </row>
    <row r="57" spans="1:7" x14ac:dyDescent="0.3">
      <c r="A57" s="105" t="str">
        <f t="shared" si="8"/>
        <v/>
      </c>
      <c r="B57" s="85" t="str">
        <f t="shared" si="7"/>
        <v/>
      </c>
      <c r="C57" s="72" t="str">
        <f t="shared" si="6"/>
        <v/>
      </c>
      <c r="D57" s="106" t="str">
        <f t="shared" si="9"/>
        <v/>
      </c>
      <c r="E57" s="106" t="str">
        <f t="shared" si="1"/>
        <v/>
      </c>
      <c r="F57" s="106" t="str">
        <f t="shared" si="2"/>
        <v/>
      </c>
      <c r="G57" s="72" t="str">
        <f t="shared" si="3"/>
        <v/>
      </c>
    </row>
    <row r="58" spans="1:7" x14ac:dyDescent="0.3">
      <c r="A58" s="105" t="str">
        <f t="shared" si="8"/>
        <v/>
      </c>
      <c r="B58" s="85" t="str">
        <f t="shared" si="7"/>
        <v/>
      </c>
      <c r="C58" s="72" t="str">
        <f t="shared" si="6"/>
        <v/>
      </c>
      <c r="D58" s="106" t="str">
        <f t="shared" si="9"/>
        <v/>
      </c>
      <c r="E58" s="106" t="str">
        <f t="shared" si="1"/>
        <v/>
      </c>
      <c r="F58" s="106" t="str">
        <f t="shared" si="2"/>
        <v/>
      </c>
      <c r="G58" s="72" t="str">
        <f t="shared" si="3"/>
        <v/>
      </c>
    </row>
    <row r="59" spans="1:7" x14ac:dyDescent="0.3">
      <c r="A59" s="105" t="str">
        <f t="shared" si="8"/>
        <v/>
      </c>
      <c r="B59" s="85" t="str">
        <f t="shared" si="7"/>
        <v/>
      </c>
      <c r="C59" s="72" t="str">
        <f t="shared" si="6"/>
        <v/>
      </c>
      <c r="D59" s="106" t="str">
        <f t="shared" si="9"/>
        <v/>
      </c>
      <c r="E59" s="106" t="str">
        <f t="shared" si="1"/>
        <v/>
      </c>
      <c r="F59" s="106" t="str">
        <f t="shared" si="2"/>
        <v/>
      </c>
      <c r="G59" s="72" t="str">
        <f t="shared" si="3"/>
        <v/>
      </c>
    </row>
    <row r="60" spans="1:7" x14ac:dyDescent="0.3">
      <c r="A60" s="105" t="str">
        <f t="shared" si="8"/>
        <v/>
      </c>
      <c r="B60" s="85" t="str">
        <f t="shared" si="7"/>
        <v/>
      </c>
      <c r="C60" s="72" t="str">
        <f t="shared" si="6"/>
        <v/>
      </c>
      <c r="D60" s="106" t="str">
        <f t="shared" si="9"/>
        <v/>
      </c>
      <c r="E60" s="106" t="str">
        <f t="shared" si="1"/>
        <v/>
      </c>
      <c r="F60" s="106" t="str">
        <f t="shared" si="2"/>
        <v/>
      </c>
      <c r="G60" s="72" t="str">
        <f t="shared" si="3"/>
        <v/>
      </c>
    </row>
    <row r="61" spans="1:7" x14ac:dyDescent="0.3">
      <c r="A61" s="105" t="str">
        <f t="shared" si="8"/>
        <v/>
      </c>
      <c r="B61" s="85" t="str">
        <f t="shared" si="7"/>
        <v/>
      </c>
      <c r="C61" s="72" t="str">
        <f t="shared" si="6"/>
        <v/>
      </c>
      <c r="D61" s="106" t="str">
        <f t="shared" si="9"/>
        <v/>
      </c>
      <c r="E61" s="106" t="str">
        <f t="shared" si="1"/>
        <v/>
      </c>
      <c r="F61" s="106" t="str">
        <f t="shared" si="2"/>
        <v/>
      </c>
      <c r="G61" s="72" t="str">
        <f t="shared" si="3"/>
        <v/>
      </c>
    </row>
    <row r="62" spans="1:7" x14ac:dyDescent="0.3">
      <c r="A62" s="105" t="str">
        <f t="shared" si="8"/>
        <v/>
      </c>
      <c r="B62" s="85" t="str">
        <f t="shared" si="7"/>
        <v/>
      </c>
      <c r="C62" s="72" t="str">
        <f t="shared" si="6"/>
        <v/>
      </c>
      <c r="D62" s="106" t="str">
        <f t="shared" si="9"/>
        <v/>
      </c>
      <c r="E62" s="106" t="str">
        <f t="shared" si="1"/>
        <v/>
      </c>
      <c r="F62" s="106" t="str">
        <f t="shared" si="2"/>
        <v/>
      </c>
      <c r="G62" s="72" t="str">
        <f t="shared" si="3"/>
        <v/>
      </c>
    </row>
    <row r="63" spans="1:7" x14ac:dyDescent="0.3">
      <c r="A63" s="105" t="str">
        <f t="shared" si="8"/>
        <v/>
      </c>
      <c r="B63" s="85" t="str">
        <f t="shared" si="7"/>
        <v/>
      </c>
      <c r="C63" s="72" t="str">
        <f t="shared" si="6"/>
        <v/>
      </c>
      <c r="D63" s="106" t="str">
        <f t="shared" si="9"/>
        <v/>
      </c>
      <c r="E63" s="106" t="str">
        <f t="shared" si="1"/>
        <v/>
      </c>
      <c r="F63" s="106" t="str">
        <f t="shared" si="2"/>
        <v/>
      </c>
      <c r="G63" s="72" t="str">
        <f t="shared" si="3"/>
        <v/>
      </c>
    </row>
    <row r="64" spans="1:7" x14ac:dyDescent="0.3">
      <c r="A64" s="105" t="str">
        <f t="shared" si="8"/>
        <v/>
      </c>
      <c r="B64" s="85" t="str">
        <f t="shared" si="7"/>
        <v/>
      </c>
      <c r="C64" s="72" t="str">
        <f t="shared" si="6"/>
        <v/>
      </c>
      <c r="D64" s="106" t="str">
        <f t="shared" si="9"/>
        <v/>
      </c>
      <c r="E64" s="106" t="str">
        <f t="shared" si="1"/>
        <v/>
      </c>
      <c r="F64" s="106" t="str">
        <f t="shared" si="2"/>
        <v/>
      </c>
      <c r="G64" s="72" t="str">
        <f t="shared" si="3"/>
        <v/>
      </c>
    </row>
    <row r="65" spans="1:7" x14ac:dyDescent="0.3">
      <c r="A65" s="105" t="str">
        <f t="shared" si="8"/>
        <v/>
      </c>
      <c r="B65" s="85" t="str">
        <f t="shared" si="7"/>
        <v/>
      </c>
      <c r="C65" s="72" t="str">
        <f t="shared" si="6"/>
        <v/>
      </c>
      <c r="D65" s="106" t="str">
        <f t="shared" si="9"/>
        <v/>
      </c>
      <c r="E65" s="106" t="str">
        <f t="shared" si="1"/>
        <v/>
      </c>
      <c r="F65" s="106" t="str">
        <f t="shared" si="2"/>
        <v/>
      </c>
      <c r="G65" s="72" t="str">
        <f t="shared" si="3"/>
        <v/>
      </c>
    </row>
    <row r="66" spans="1:7" x14ac:dyDescent="0.3">
      <c r="A66" s="105" t="str">
        <f t="shared" si="8"/>
        <v/>
      </c>
      <c r="B66" s="85" t="str">
        <f t="shared" si="7"/>
        <v/>
      </c>
      <c r="C66" s="72" t="str">
        <f t="shared" si="6"/>
        <v/>
      </c>
      <c r="D66" s="106" t="str">
        <f t="shared" si="9"/>
        <v/>
      </c>
      <c r="E66" s="106" t="str">
        <f t="shared" si="1"/>
        <v/>
      </c>
      <c r="F66" s="106" t="str">
        <f t="shared" si="2"/>
        <v/>
      </c>
      <c r="G66" s="72" t="str">
        <f t="shared" si="3"/>
        <v/>
      </c>
    </row>
    <row r="67" spans="1:7" x14ac:dyDescent="0.3">
      <c r="A67" s="105" t="str">
        <f t="shared" si="8"/>
        <v/>
      </c>
      <c r="B67" s="85" t="str">
        <f t="shared" si="7"/>
        <v/>
      </c>
      <c r="C67" s="72" t="str">
        <f t="shared" si="6"/>
        <v/>
      </c>
      <c r="D67" s="106" t="str">
        <f t="shared" si="9"/>
        <v/>
      </c>
      <c r="E67" s="106" t="str">
        <f t="shared" si="1"/>
        <v/>
      </c>
      <c r="F67" s="106" t="str">
        <f t="shared" si="2"/>
        <v/>
      </c>
      <c r="G67" s="72" t="str">
        <f t="shared" si="3"/>
        <v/>
      </c>
    </row>
    <row r="68" spans="1:7" x14ac:dyDescent="0.3">
      <c r="A68" s="105" t="str">
        <f t="shared" si="8"/>
        <v/>
      </c>
      <c r="B68" s="85" t="str">
        <f t="shared" si="7"/>
        <v/>
      </c>
      <c r="C68" s="72" t="str">
        <f t="shared" si="6"/>
        <v/>
      </c>
      <c r="D68" s="106" t="str">
        <f t="shared" si="9"/>
        <v/>
      </c>
      <c r="E68" s="106" t="str">
        <f t="shared" si="1"/>
        <v/>
      </c>
      <c r="F68" s="106" t="str">
        <f t="shared" si="2"/>
        <v/>
      </c>
      <c r="G68" s="72" t="str">
        <f t="shared" si="3"/>
        <v/>
      </c>
    </row>
    <row r="69" spans="1:7" x14ac:dyDescent="0.3">
      <c r="A69" s="105" t="str">
        <f t="shared" si="8"/>
        <v/>
      </c>
      <c r="B69" s="85" t="str">
        <f t="shared" si="7"/>
        <v/>
      </c>
      <c r="C69" s="72" t="str">
        <f t="shared" si="6"/>
        <v/>
      </c>
      <c r="D69" s="106" t="str">
        <f t="shared" si="9"/>
        <v/>
      </c>
      <c r="E69" s="106" t="str">
        <f t="shared" si="1"/>
        <v/>
      </c>
      <c r="F69" s="106" t="str">
        <f t="shared" si="2"/>
        <v/>
      </c>
      <c r="G69" s="72" t="str">
        <f t="shared" si="3"/>
        <v/>
      </c>
    </row>
    <row r="70" spans="1:7" x14ac:dyDescent="0.3">
      <c r="A70" s="105" t="str">
        <f t="shared" si="8"/>
        <v/>
      </c>
      <c r="B70" s="85" t="str">
        <f t="shared" si="7"/>
        <v/>
      </c>
      <c r="C70" s="72" t="str">
        <f t="shared" si="6"/>
        <v/>
      </c>
      <c r="D70" s="106" t="str">
        <f t="shared" si="9"/>
        <v/>
      </c>
      <c r="E70" s="106" t="str">
        <f t="shared" si="1"/>
        <v/>
      </c>
      <c r="F70" s="106" t="str">
        <f t="shared" si="2"/>
        <v/>
      </c>
      <c r="G70" s="72" t="str">
        <f t="shared" si="3"/>
        <v/>
      </c>
    </row>
    <row r="71" spans="1:7" x14ac:dyDescent="0.3">
      <c r="A71" s="105" t="str">
        <f t="shared" si="8"/>
        <v/>
      </c>
      <c r="B71" s="85" t="str">
        <f t="shared" si="7"/>
        <v/>
      </c>
      <c r="C71" s="72" t="str">
        <f t="shared" si="6"/>
        <v/>
      </c>
      <c r="D71" s="106" t="str">
        <f t="shared" si="9"/>
        <v/>
      </c>
      <c r="E71" s="106" t="str">
        <f t="shared" si="1"/>
        <v/>
      </c>
      <c r="F71" s="106" t="str">
        <f t="shared" si="2"/>
        <v/>
      </c>
      <c r="G71" s="72" t="str">
        <f t="shared" si="3"/>
        <v/>
      </c>
    </row>
    <row r="72" spans="1:7" x14ac:dyDescent="0.3">
      <c r="A72" s="105" t="str">
        <f t="shared" si="8"/>
        <v/>
      </c>
      <c r="B72" s="85" t="str">
        <f t="shared" si="7"/>
        <v/>
      </c>
      <c r="C72" s="72" t="str">
        <f t="shared" si="6"/>
        <v/>
      </c>
      <c r="D72" s="106" t="str">
        <f t="shared" si="9"/>
        <v/>
      </c>
      <c r="E72" s="106" t="str">
        <f t="shared" si="1"/>
        <v/>
      </c>
      <c r="F72" s="106" t="str">
        <f t="shared" si="2"/>
        <v/>
      </c>
      <c r="G72" s="72" t="str">
        <f t="shared" si="3"/>
        <v/>
      </c>
    </row>
    <row r="73" spans="1:7" x14ac:dyDescent="0.3">
      <c r="A73" s="105" t="str">
        <f t="shared" si="8"/>
        <v/>
      </c>
      <c r="B73" s="85" t="str">
        <f t="shared" si="7"/>
        <v/>
      </c>
      <c r="C73" s="72" t="str">
        <f t="shared" si="6"/>
        <v/>
      </c>
      <c r="D73" s="106" t="str">
        <f t="shared" si="9"/>
        <v/>
      </c>
      <c r="E73" s="106" t="str">
        <f t="shared" si="1"/>
        <v/>
      </c>
      <c r="F73" s="106" t="str">
        <f t="shared" si="2"/>
        <v/>
      </c>
      <c r="G73" s="72" t="str">
        <f t="shared" si="3"/>
        <v/>
      </c>
    </row>
    <row r="74" spans="1:7" x14ac:dyDescent="0.3">
      <c r="A74" s="105" t="str">
        <f t="shared" si="8"/>
        <v/>
      </c>
      <c r="B74" s="85" t="str">
        <f t="shared" si="7"/>
        <v/>
      </c>
      <c r="C74" s="72" t="str">
        <f t="shared" si="6"/>
        <v/>
      </c>
      <c r="D74" s="106" t="str">
        <f t="shared" si="9"/>
        <v/>
      </c>
      <c r="E74" s="106" t="str">
        <f t="shared" si="1"/>
        <v/>
      </c>
      <c r="F74" s="106" t="str">
        <f t="shared" si="2"/>
        <v/>
      </c>
      <c r="G74" s="72" t="str">
        <f t="shared" si="3"/>
        <v/>
      </c>
    </row>
    <row r="75" spans="1:7" x14ac:dyDescent="0.3">
      <c r="A75" s="105"/>
      <c r="B75" s="85"/>
      <c r="C75" s="72"/>
      <c r="D75" s="106"/>
      <c r="E75" s="106"/>
      <c r="F75" s="106"/>
      <c r="G75" s="72"/>
    </row>
    <row r="76" spans="1:7" x14ac:dyDescent="0.3">
      <c r="A76" s="105"/>
      <c r="B76" s="85"/>
      <c r="C76" s="72"/>
      <c r="D76" s="106"/>
      <c r="E76" s="106"/>
      <c r="F76" s="106"/>
      <c r="G76" s="72"/>
    </row>
    <row r="77" spans="1:7" x14ac:dyDescent="0.3">
      <c r="A77" s="105"/>
      <c r="B77" s="85"/>
      <c r="C77" s="72"/>
      <c r="D77" s="106"/>
      <c r="E77" s="106"/>
      <c r="F77" s="106"/>
      <c r="G77" s="72"/>
    </row>
    <row r="78" spans="1:7" x14ac:dyDescent="0.3">
      <c r="A78" s="105"/>
      <c r="B78" s="85"/>
      <c r="C78" s="72"/>
      <c r="D78" s="106"/>
      <c r="E78" s="106"/>
      <c r="F78" s="106"/>
      <c r="G78" s="72"/>
    </row>
    <row r="79" spans="1:7" x14ac:dyDescent="0.3">
      <c r="A79" s="105"/>
      <c r="B79" s="85"/>
      <c r="C79" s="72"/>
      <c r="D79" s="106"/>
      <c r="E79" s="106"/>
      <c r="F79" s="106"/>
      <c r="G79" s="72"/>
    </row>
    <row r="80" spans="1:7" x14ac:dyDescent="0.3">
      <c r="A80" s="105"/>
      <c r="B80" s="85"/>
      <c r="C80" s="72"/>
      <c r="D80" s="106"/>
      <c r="E80" s="106"/>
      <c r="F80" s="106"/>
      <c r="G80" s="72"/>
    </row>
    <row r="81" spans="1:7" x14ac:dyDescent="0.3">
      <c r="A81" s="105"/>
      <c r="B81" s="85"/>
      <c r="C81" s="72"/>
      <c r="D81" s="106"/>
      <c r="E81" s="106"/>
      <c r="F81" s="106"/>
      <c r="G81" s="72"/>
    </row>
    <row r="82" spans="1:7" x14ac:dyDescent="0.3">
      <c r="A82" s="105"/>
      <c r="B82" s="85"/>
      <c r="C82" s="72"/>
      <c r="D82" s="106"/>
      <c r="E82" s="106"/>
      <c r="F82" s="106"/>
      <c r="G82" s="72"/>
    </row>
    <row r="83" spans="1:7" x14ac:dyDescent="0.3">
      <c r="A83" s="105"/>
      <c r="B83" s="85"/>
      <c r="C83" s="72"/>
      <c r="D83" s="106"/>
      <c r="E83" s="106"/>
      <c r="F83" s="106"/>
      <c r="G83" s="72"/>
    </row>
    <row r="84" spans="1:7" x14ac:dyDescent="0.3">
      <c r="A84" s="105"/>
      <c r="B84" s="85"/>
      <c r="C84" s="72"/>
      <c r="D84" s="106"/>
      <c r="E84" s="106"/>
      <c r="F84" s="106"/>
      <c r="G84" s="72"/>
    </row>
    <row r="85" spans="1:7" x14ac:dyDescent="0.3">
      <c r="A85" s="105"/>
      <c r="B85" s="85"/>
      <c r="C85" s="72"/>
      <c r="D85" s="106"/>
      <c r="E85" s="106"/>
      <c r="F85" s="106"/>
      <c r="G85" s="72"/>
    </row>
    <row r="86" spans="1:7" x14ac:dyDescent="0.3">
      <c r="A86" s="105"/>
      <c r="B86" s="85"/>
      <c r="C86" s="72"/>
      <c r="D86" s="106"/>
      <c r="E86" s="106"/>
      <c r="F86" s="106"/>
      <c r="G86" s="72"/>
    </row>
    <row r="87" spans="1:7" x14ac:dyDescent="0.3">
      <c r="A87" s="105"/>
      <c r="B87" s="85"/>
      <c r="C87" s="72"/>
      <c r="D87" s="106"/>
      <c r="E87" s="106"/>
      <c r="F87" s="106"/>
      <c r="G87" s="72"/>
    </row>
    <row r="88" spans="1:7" x14ac:dyDescent="0.3">
      <c r="A88" s="105"/>
      <c r="B88" s="85"/>
      <c r="C88" s="72"/>
      <c r="D88" s="106"/>
      <c r="E88" s="106"/>
      <c r="F88" s="106"/>
      <c r="G88" s="72"/>
    </row>
    <row r="89" spans="1:7" x14ac:dyDescent="0.3">
      <c r="A89" s="105"/>
      <c r="B89" s="85"/>
      <c r="C89" s="72"/>
      <c r="D89" s="106"/>
      <c r="E89" s="106"/>
      <c r="F89" s="106"/>
      <c r="G89" s="72"/>
    </row>
    <row r="90" spans="1:7" x14ac:dyDescent="0.3">
      <c r="A90" s="105"/>
      <c r="B90" s="85"/>
      <c r="C90" s="72"/>
      <c r="D90" s="106"/>
      <c r="E90" s="106"/>
      <c r="F90" s="106"/>
      <c r="G90" s="72"/>
    </row>
    <row r="91" spans="1:7" x14ac:dyDescent="0.3">
      <c r="A91" s="105"/>
      <c r="B91" s="85"/>
      <c r="C91" s="72"/>
      <c r="D91" s="106"/>
      <c r="E91" s="106"/>
      <c r="F91" s="106"/>
      <c r="G91" s="72"/>
    </row>
    <row r="92" spans="1:7" x14ac:dyDescent="0.3">
      <c r="A92" s="105"/>
      <c r="B92" s="85"/>
      <c r="C92" s="72"/>
      <c r="D92" s="106"/>
      <c r="E92" s="106"/>
      <c r="F92" s="106"/>
      <c r="G92" s="72"/>
    </row>
    <row r="93" spans="1:7" x14ac:dyDescent="0.3">
      <c r="A93" s="105"/>
      <c r="B93" s="85"/>
      <c r="C93" s="72"/>
      <c r="D93" s="106"/>
      <c r="E93" s="106"/>
      <c r="F93" s="106"/>
      <c r="G93" s="72"/>
    </row>
    <row r="94" spans="1:7" x14ac:dyDescent="0.3">
      <c r="A94" s="105"/>
      <c r="B94" s="85"/>
      <c r="C94" s="72"/>
      <c r="D94" s="106"/>
      <c r="E94" s="106"/>
      <c r="F94" s="106"/>
      <c r="G94" s="72"/>
    </row>
    <row r="95" spans="1:7" x14ac:dyDescent="0.3">
      <c r="A95" s="105"/>
      <c r="B95" s="85"/>
      <c r="C95" s="72"/>
      <c r="D95" s="106"/>
      <c r="E95" s="106"/>
      <c r="F95" s="106"/>
      <c r="G95" s="72"/>
    </row>
    <row r="96" spans="1:7" x14ac:dyDescent="0.3">
      <c r="A96" s="105"/>
      <c r="B96" s="85"/>
      <c r="C96" s="72"/>
      <c r="D96" s="106"/>
      <c r="E96" s="106"/>
      <c r="F96" s="106"/>
      <c r="G96" s="72"/>
    </row>
    <row r="97" spans="1:7" x14ac:dyDescent="0.3">
      <c r="A97" s="105"/>
      <c r="B97" s="85"/>
      <c r="C97" s="72"/>
      <c r="D97" s="106"/>
      <c r="E97" s="106"/>
      <c r="F97" s="106"/>
      <c r="G97" s="72"/>
    </row>
    <row r="98" spans="1:7" x14ac:dyDescent="0.3">
      <c r="A98" s="105"/>
      <c r="B98" s="85"/>
      <c r="C98" s="72"/>
      <c r="D98" s="106"/>
      <c r="E98" s="106"/>
      <c r="F98" s="106"/>
      <c r="G98" s="72"/>
    </row>
    <row r="99" spans="1:7" x14ac:dyDescent="0.3">
      <c r="A99" s="105"/>
      <c r="B99" s="85"/>
      <c r="C99" s="72"/>
      <c r="D99" s="106"/>
      <c r="E99" s="106"/>
      <c r="F99" s="106"/>
      <c r="G99" s="72"/>
    </row>
    <row r="100" spans="1:7" x14ac:dyDescent="0.3">
      <c r="A100" s="105"/>
      <c r="B100" s="85"/>
      <c r="C100" s="72"/>
      <c r="D100" s="106"/>
      <c r="E100" s="106"/>
      <c r="F100" s="106"/>
      <c r="G100" s="72"/>
    </row>
    <row r="101" spans="1:7" x14ac:dyDescent="0.3">
      <c r="A101" s="105"/>
      <c r="B101" s="85"/>
      <c r="C101" s="72"/>
      <c r="D101" s="106"/>
      <c r="E101" s="106"/>
      <c r="F101" s="106"/>
      <c r="G101" s="72"/>
    </row>
    <row r="102" spans="1:7" x14ac:dyDescent="0.3">
      <c r="A102" s="105"/>
      <c r="B102" s="85"/>
      <c r="C102" s="72"/>
      <c r="D102" s="106"/>
      <c r="E102" s="106"/>
      <c r="F102" s="106"/>
      <c r="G102" s="72"/>
    </row>
    <row r="103" spans="1:7" x14ac:dyDescent="0.3">
      <c r="A103" s="105"/>
      <c r="B103" s="85"/>
      <c r="C103" s="72"/>
      <c r="D103" s="106"/>
      <c r="E103" s="106"/>
      <c r="F103" s="106"/>
      <c r="G103" s="72"/>
    </row>
    <row r="104" spans="1:7" x14ac:dyDescent="0.3">
      <c r="A104" s="105"/>
      <c r="B104" s="85"/>
      <c r="C104" s="72"/>
      <c r="D104" s="106"/>
      <c r="E104" s="106"/>
      <c r="F104" s="106"/>
      <c r="G104" s="72"/>
    </row>
    <row r="105" spans="1:7" x14ac:dyDescent="0.3">
      <c r="A105" s="105"/>
      <c r="B105" s="85"/>
      <c r="C105" s="72"/>
      <c r="D105" s="106"/>
      <c r="E105" s="106"/>
      <c r="F105" s="106"/>
      <c r="G105" s="72"/>
    </row>
    <row r="106" spans="1:7" x14ac:dyDescent="0.3">
      <c r="A106" s="105"/>
      <c r="B106" s="85"/>
      <c r="C106" s="72"/>
      <c r="D106" s="106"/>
      <c r="E106" s="106"/>
      <c r="F106" s="106"/>
      <c r="G106" s="72"/>
    </row>
    <row r="107" spans="1:7" x14ac:dyDescent="0.3">
      <c r="A107" s="105"/>
      <c r="B107" s="85"/>
      <c r="C107" s="72"/>
      <c r="D107" s="106"/>
      <c r="E107" s="106"/>
      <c r="F107" s="106"/>
      <c r="G107" s="72"/>
    </row>
    <row r="108" spans="1:7" x14ac:dyDescent="0.3">
      <c r="A108" s="105"/>
      <c r="B108" s="85"/>
      <c r="C108" s="72"/>
      <c r="D108" s="106"/>
      <c r="E108" s="106"/>
      <c r="F108" s="106"/>
      <c r="G108" s="72"/>
    </row>
    <row r="109" spans="1:7" x14ac:dyDescent="0.3">
      <c r="A109" s="105"/>
      <c r="B109" s="85"/>
      <c r="C109" s="72"/>
      <c r="D109" s="106"/>
      <c r="E109" s="106"/>
      <c r="F109" s="106"/>
      <c r="G109" s="72"/>
    </row>
    <row r="110" spans="1:7" x14ac:dyDescent="0.3">
      <c r="A110" s="105"/>
      <c r="B110" s="85"/>
      <c r="C110" s="72"/>
      <c r="D110" s="106"/>
      <c r="E110" s="106"/>
      <c r="F110" s="106"/>
      <c r="G110" s="72"/>
    </row>
    <row r="111" spans="1:7" x14ac:dyDescent="0.3">
      <c r="A111" s="105"/>
      <c r="B111" s="85"/>
      <c r="C111" s="72"/>
      <c r="D111" s="106"/>
      <c r="E111" s="106"/>
      <c r="F111" s="106"/>
      <c r="G111" s="72"/>
    </row>
    <row r="112" spans="1:7" x14ac:dyDescent="0.3">
      <c r="A112" s="105"/>
      <c r="B112" s="85"/>
      <c r="C112" s="72"/>
      <c r="D112" s="106"/>
      <c r="E112" s="106"/>
      <c r="F112" s="106"/>
      <c r="G112" s="72"/>
    </row>
    <row r="113" spans="1:7" x14ac:dyDescent="0.3">
      <c r="A113" s="105"/>
      <c r="B113" s="85"/>
      <c r="C113" s="72"/>
      <c r="D113" s="106"/>
      <c r="E113" s="106"/>
      <c r="F113" s="106"/>
      <c r="G113" s="72"/>
    </row>
    <row r="114" spans="1:7" x14ac:dyDescent="0.3">
      <c r="A114" s="105"/>
      <c r="B114" s="85"/>
      <c r="C114" s="72"/>
      <c r="D114" s="106"/>
      <c r="E114" s="106"/>
      <c r="F114" s="106"/>
      <c r="G114" s="72"/>
    </row>
    <row r="115" spans="1:7" x14ac:dyDescent="0.3">
      <c r="A115" s="105"/>
      <c r="B115" s="85"/>
      <c r="C115" s="72"/>
      <c r="D115" s="106"/>
      <c r="E115" s="106"/>
      <c r="F115" s="106"/>
      <c r="G115" s="72"/>
    </row>
    <row r="116" spans="1:7" x14ac:dyDescent="0.3">
      <c r="A116" s="105"/>
      <c r="B116" s="85"/>
      <c r="C116" s="72"/>
      <c r="D116" s="106"/>
      <c r="E116" s="106"/>
      <c r="F116" s="106"/>
      <c r="G116" s="72"/>
    </row>
    <row r="117" spans="1:7" x14ac:dyDescent="0.3">
      <c r="A117" s="105"/>
      <c r="B117" s="85"/>
      <c r="C117" s="72"/>
      <c r="D117" s="106"/>
      <c r="E117" s="106"/>
      <c r="F117" s="106"/>
      <c r="G117" s="72"/>
    </row>
    <row r="118" spans="1:7" x14ac:dyDescent="0.3">
      <c r="A118" s="105"/>
      <c r="B118" s="85"/>
      <c r="C118" s="72"/>
      <c r="D118" s="106"/>
      <c r="E118" s="106"/>
      <c r="F118" s="106"/>
      <c r="G118" s="72"/>
    </row>
    <row r="119" spans="1:7" x14ac:dyDescent="0.3">
      <c r="A119" s="105"/>
      <c r="B119" s="85"/>
      <c r="C119" s="72"/>
      <c r="D119" s="106"/>
      <c r="E119" s="106"/>
      <c r="F119" s="106"/>
      <c r="G119" s="72"/>
    </row>
    <row r="120" spans="1:7" x14ac:dyDescent="0.3">
      <c r="A120" s="105"/>
      <c r="B120" s="85"/>
      <c r="C120" s="72"/>
      <c r="D120" s="106"/>
      <c r="E120" s="106"/>
      <c r="F120" s="106"/>
      <c r="G120" s="72"/>
    </row>
    <row r="121" spans="1:7" x14ac:dyDescent="0.3">
      <c r="A121" s="105"/>
      <c r="B121" s="85"/>
      <c r="C121" s="72"/>
      <c r="D121" s="106"/>
      <c r="E121" s="106"/>
      <c r="F121" s="106"/>
      <c r="G121" s="72"/>
    </row>
    <row r="122" spans="1:7" x14ac:dyDescent="0.3">
      <c r="A122" s="105"/>
      <c r="B122" s="85"/>
      <c r="C122" s="72"/>
      <c r="D122" s="106"/>
      <c r="E122" s="106"/>
      <c r="F122" s="106"/>
      <c r="G122" s="72"/>
    </row>
    <row r="123" spans="1:7" x14ac:dyDescent="0.3">
      <c r="A123" s="105"/>
      <c r="B123" s="85"/>
      <c r="C123" s="72"/>
      <c r="D123" s="106"/>
      <c r="E123" s="106"/>
      <c r="F123" s="106"/>
      <c r="G123" s="72"/>
    </row>
    <row r="124" spans="1:7" x14ac:dyDescent="0.3">
      <c r="A124" s="105"/>
      <c r="B124" s="85"/>
      <c r="C124" s="72"/>
      <c r="D124" s="106"/>
      <c r="E124" s="106"/>
      <c r="F124" s="106"/>
      <c r="G124" s="72"/>
    </row>
    <row r="125" spans="1:7" x14ac:dyDescent="0.3">
      <c r="A125" s="105"/>
      <c r="B125" s="85"/>
      <c r="C125" s="72"/>
      <c r="D125" s="106"/>
      <c r="E125" s="106"/>
      <c r="F125" s="106"/>
      <c r="G125" s="72"/>
    </row>
    <row r="126" spans="1:7" x14ac:dyDescent="0.3">
      <c r="A126" s="105"/>
      <c r="B126" s="85"/>
      <c r="C126" s="72"/>
      <c r="D126" s="106"/>
      <c r="E126" s="106"/>
      <c r="F126" s="106"/>
      <c r="G126" s="72"/>
    </row>
    <row r="127" spans="1:7" x14ac:dyDescent="0.3">
      <c r="A127" s="105"/>
      <c r="B127" s="85"/>
      <c r="C127" s="72"/>
      <c r="D127" s="106"/>
      <c r="E127" s="106"/>
      <c r="F127" s="106"/>
      <c r="G127" s="72"/>
    </row>
    <row r="128" spans="1:7" x14ac:dyDescent="0.3">
      <c r="A128" s="105"/>
      <c r="B128" s="85"/>
      <c r="C128" s="72"/>
      <c r="D128" s="106"/>
      <c r="E128" s="106"/>
      <c r="F128" s="106"/>
      <c r="G128" s="72"/>
    </row>
    <row r="129" spans="1:7" x14ac:dyDescent="0.3">
      <c r="A129" s="105"/>
      <c r="B129" s="85"/>
      <c r="C129" s="72"/>
      <c r="D129" s="106"/>
      <c r="E129" s="106"/>
      <c r="F129" s="106"/>
      <c r="G129" s="72"/>
    </row>
    <row r="130" spans="1:7" x14ac:dyDescent="0.3">
      <c r="A130" s="105"/>
      <c r="B130" s="85"/>
      <c r="C130" s="72"/>
      <c r="D130" s="106"/>
      <c r="E130" s="106"/>
      <c r="F130" s="106"/>
      <c r="G130" s="72"/>
    </row>
    <row r="131" spans="1:7" x14ac:dyDescent="0.3">
      <c r="A131" s="105"/>
      <c r="B131" s="85"/>
      <c r="C131" s="72"/>
      <c r="D131" s="106"/>
      <c r="E131" s="106"/>
      <c r="F131" s="106"/>
      <c r="G131" s="72"/>
    </row>
    <row r="132" spans="1:7" x14ac:dyDescent="0.3">
      <c r="A132" s="105"/>
      <c r="B132" s="85"/>
      <c r="C132" s="72"/>
      <c r="D132" s="106"/>
      <c r="E132" s="106"/>
      <c r="F132" s="106"/>
      <c r="G132" s="72"/>
    </row>
    <row r="133" spans="1:7" x14ac:dyDescent="0.3">
      <c r="A133" s="105"/>
      <c r="B133" s="85"/>
      <c r="C133" s="72"/>
      <c r="D133" s="106"/>
      <c r="E133" s="106"/>
      <c r="F133" s="106"/>
      <c r="G133" s="72"/>
    </row>
    <row r="134" spans="1:7" x14ac:dyDescent="0.3">
      <c r="A134" s="105"/>
      <c r="B134" s="85"/>
      <c r="C134" s="72"/>
      <c r="D134" s="106"/>
      <c r="E134" s="106"/>
      <c r="F134" s="106"/>
      <c r="G134" s="72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  <_dlc_DocId xmlns="d65e48b5-f38d-431e-9b4f-47403bf4583f">5F25KTUSNP4X-205032580-154651</_dlc_DocId>
    <_dlc_DocIdUrl xmlns="d65e48b5-f38d-431e-9b4f-47403bf4583f">
      <Url>https://rkas.sharepoint.com/Kliendisuhted/_layouts/15/DocIdRedir.aspx?ID=5F25KTUSNP4X-205032580-154651</Url>
      <Description>5F25KTUSNP4X-205032580-154651</Description>
    </_dlc_DocIdUrl>
  </documentManagement>
</p:properties>
</file>

<file path=customXml/item4.xml><?xml version="1.0" encoding="utf-8"?>
<LongProperties xmlns="http://schemas.microsoft.com/office/2006/metadata/longProperties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7" ma:contentTypeDescription="Create a new document." ma:contentTypeScope="" ma:versionID="b9077df3f9d558057e642f4acdd19f79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87a287f6ceb17fb2166dd4da3a5e136b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5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1A78514-CFED-40DE-A4E3-8CAFD80BAFF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CE45F129-885D-475D-99A7-CD9AA41227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270B7D4-5DC4-4263-B0ED-17ADA75EBA7A}">
  <ds:schemaRefs>
    <ds:schemaRef ds:uri="http://schemas.microsoft.com/office/2006/metadata/properties"/>
    <ds:schemaRef ds:uri="http://schemas.microsoft.com/office/infopath/2007/PartnerControls"/>
    <ds:schemaRef ds:uri="d65e48b5-f38d-431e-9b4f-47403bf4583f"/>
    <ds:schemaRef ds:uri="a4634551-c501-4e5e-ac96-dde1e0c9b252"/>
  </ds:schemaRefs>
</ds:datastoreItem>
</file>

<file path=customXml/itemProps4.xml><?xml version="1.0" encoding="utf-8"?>
<ds:datastoreItem xmlns:ds="http://schemas.openxmlformats.org/officeDocument/2006/customXml" ds:itemID="{17E94E0B-65DA-424B-8BBE-EA833DDE19C8}">
  <ds:schemaRefs>
    <ds:schemaRef ds:uri="http://schemas.microsoft.com/office/2006/metadata/longProperties"/>
  </ds:schemaRefs>
</ds:datastoreItem>
</file>

<file path=customXml/itemProps5.xml><?xml version="1.0" encoding="utf-8"?>
<ds:datastoreItem xmlns:ds="http://schemas.openxmlformats.org/officeDocument/2006/customXml" ds:itemID="{E9ED0464-1C59-4642-8C5C-3CDCDFE52B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634551-c501-4e5e-ac96-dde1e0c9b252"/>
    <ds:schemaRef ds:uri="4295b89e-2911-42f0-a767-8ca596d6842f"/>
    <ds:schemaRef ds:uri="d65e48b5-f38d-431e-9b4f-47403bf458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Lisa 3</vt:lpstr>
      <vt:lpstr>Annuiteetgraafik_VP</vt:lpstr>
    </vt:vector>
  </TitlesOfParts>
  <Manager/>
  <Company>Riigi Kinnisvara 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MargitD</dc:creator>
  <cp:keywords/>
  <dc:description/>
  <cp:lastModifiedBy>Kristel Marksalu</cp:lastModifiedBy>
  <cp:revision/>
  <dcterms:created xsi:type="dcterms:W3CDTF">2009-11-20T06:24:07Z</dcterms:created>
  <dcterms:modified xsi:type="dcterms:W3CDTF">2024-06-11T10:41:33Z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aldkond">
    <vt:lpwstr>Normdokumendid</vt:lpwstr>
  </property>
  <property fmtid="{D5CDD505-2E9C-101B-9397-08002B2CF9AE}" pid="3" name="ContentType">
    <vt:lpwstr>Dokument</vt:lpwstr>
  </property>
  <property fmtid="{D5CDD505-2E9C-101B-9397-08002B2CF9AE}" pid="4" name="PROOV">
    <vt:lpwstr/>
  </property>
  <property fmtid="{D5CDD505-2E9C-101B-9397-08002B2CF9AE}" pid="5" name="PROOV2">
    <vt:lpwstr/>
  </property>
  <property fmtid="{D5CDD505-2E9C-101B-9397-08002B2CF9AE}" pid="6" name="Kontrollitud">
    <vt:lpwstr>Kontrollimata</vt:lpwstr>
  </property>
  <property fmtid="{D5CDD505-2E9C-101B-9397-08002B2CF9AE}" pid="7" name="ContentTypeId">
    <vt:lpwstr>0x01010040C1E66C1C12A5448E2DE15E59C4812C</vt:lpwstr>
  </property>
  <property fmtid="{D5CDD505-2E9C-101B-9397-08002B2CF9AE}" pid="8" name="MediaServiceImageTags">
    <vt:lpwstr/>
  </property>
  <property fmtid="{D5CDD505-2E9C-101B-9397-08002B2CF9AE}" pid="9" name="_dlc_DocIdItemGuid">
    <vt:lpwstr>74c9ca93-3725-4fca-9ecb-42630504b1ee</vt:lpwstr>
  </property>
</Properties>
</file>